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55" yWindow="150" windowWidth="6330" windowHeight="4470" tabRatio="755"/>
  </bookViews>
  <sheets>
    <sheet name="12.2" sheetId="29" r:id="rId1"/>
    <sheet name="12.3" sheetId="25" r:id="rId2"/>
    <sheet name="12.4" sheetId="26" r:id="rId3"/>
    <sheet name="12.5" sheetId="34" r:id="rId4"/>
    <sheet name="12.6" sheetId="23" r:id="rId5"/>
    <sheet name="12.7" sheetId="36" r:id="rId6"/>
    <sheet name="12.8" sheetId="14" r:id="rId7"/>
    <sheet name="12.10" sheetId="1" r:id="rId8"/>
    <sheet name="12.11" sheetId="15" r:id="rId9"/>
    <sheet name="12.12" sheetId="4" r:id="rId10"/>
    <sheet name="12.13" sheetId="13" r:id="rId11"/>
    <sheet name="12.14" sheetId="8" r:id="rId12"/>
  </sheets>
  <definedNames>
    <definedName name="LSGRGeng_RelaxBounds" localSheetId="2" hidden="1">2</definedName>
    <definedName name="param_cuthi" localSheetId="2" hidden="1">2E+30</definedName>
    <definedName name="param_cuthi" localSheetId="5" hidden="1">2E+30</definedName>
    <definedName name="param_cutlo" localSheetId="2" hidden="1">-2E+30</definedName>
    <definedName name="param_cutlo" localSheetId="5" hidden="1">-2E+30</definedName>
    <definedName name="param_epstep" localSheetId="2" hidden="1">0.000001</definedName>
    <definedName name="param_epstep" localSheetId="5" hidden="1">0.000001</definedName>
    <definedName name="param_extinc" localSheetId="7" hidden="1">0.5</definedName>
    <definedName name="param_extinc" localSheetId="9" hidden="1">0.5</definedName>
    <definedName name="param_extinc" localSheetId="10" hidden="1">0.5</definedName>
    <definedName name="param_extinc" localSheetId="11" hidden="1">0.5</definedName>
    <definedName name="param_extinc" localSheetId="0" hidden="1">0.5</definedName>
    <definedName name="param_extinc" localSheetId="3" hidden="1">0.5</definedName>
    <definedName name="param_extinc" localSheetId="4" hidden="1">0.5</definedName>
    <definedName name="param_extinc" localSheetId="5" hidden="1">0.5</definedName>
    <definedName name="param_iisbnd" localSheetId="7" hidden="1">0</definedName>
    <definedName name="param_iisbnd" localSheetId="9" hidden="1">0</definedName>
    <definedName name="param_iisbnd" localSheetId="10" hidden="1">0</definedName>
    <definedName name="param_iisbnd" localSheetId="11" hidden="1">0</definedName>
    <definedName name="param_iisbnd" localSheetId="0" hidden="1">0</definedName>
    <definedName name="param_iisbnd" localSheetId="2" hidden="1">0</definedName>
    <definedName name="param_iisbnd" localSheetId="3" hidden="1">0</definedName>
    <definedName name="param_iisbnd" localSheetId="4" hidden="1">0</definedName>
    <definedName name="param_iisbnd" localSheetId="5" hidden="1">0</definedName>
    <definedName name="param_nsfeas" localSheetId="7" hidden="1">0</definedName>
    <definedName name="param_nsfeas" localSheetId="9" hidden="1">0</definedName>
    <definedName name="param_nsfeas" localSheetId="10" hidden="1">0</definedName>
    <definedName name="param_nsfeas" localSheetId="11" hidden="1">0</definedName>
    <definedName name="param_nsfeas" localSheetId="0" hidden="1">0</definedName>
    <definedName name="param_nsfeas" localSheetId="3" hidden="1">0</definedName>
    <definedName name="param_nsfeas" localSheetId="4" hidden="1">0</definedName>
    <definedName name="param_nsfeas" localSheetId="5" hidden="1">0</definedName>
    <definedName name="solver_adj" localSheetId="7" hidden="1">'12.10'!$C$10:$H$10</definedName>
    <definedName name="solver_adj" localSheetId="8" hidden="1">'12.11'!$C$13:$H$13</definedName>
    <definedName name="solver_adj" localSheetId="9" hidden="1">'12.12'!$C$13:$H$13</definedName>
    <definedName name="solver_adj" localSheetId="10" hidden="1">'12.13'!$K$5:$K$24</definedName>
    <definedName name="solver_adj" localSheetId="11" hidden="1">'12.14'!$K$5:$K$24</definedName>
    <definedName name="solver_adj" localSheetId="0" hidden="1">'12.2'!$D$1:$D$2</definedName>
    <definedName name="solver_adj" localSheetId="1" hidden="1">'12.3'!$D$18:$G$18</definedName>
    <definedName name="solver_adj" localSheetId="2" hidden="1">'12.4'!$D$18:$G$18</definedName>
    <definedName name="solver_adj" localSheetId="3" hidden="1">'12.5'!$D$18:$G$18</definedName>
    <definedName name="solver_adj" localSheetId="4" hidden="1">'12.6'!$C$5:$G$5</definedName>
    <definedName name="solver_adj" localSheetId="5" hidden="1">'12.7'!$C$5:$E$5</definedName>
    <definedName name="solver_adj" localSheetId="6" hidden="1">'12.8'!$C$10:$H$10</definedName>
    <definedName name="solver_adj_ob" localSheetId="7" hidden="1">1</definedName>
    <definedName name="solver_adj_ob" localSheetId="9" hidden="1">1</definedName>
    <definedName name="solver_adj_ob" localSheetId="10" hidden="1">1</definedName>
    <definedName name="solver_adj_ob" localSheetId="11" hidden="1">1</definedName>
    <definedName name="solver_adj_ob" localSheetId="0" hidden="1">1</definedName>
    <definedName name="solver_adj_ob" localSheetId="1" hidden="1">1</definedName>
    <definedName name="solver_adj_ob" localSheetId="2" hidden="1">1</definedName>
    <definedName name="solver_adj_ob" localSheetId="3" hidden="1">1</definedName>
    <definedName name="solver_adj_ob" localSheetId="4" hidden="1">1</definedName>
    <definedName name="solver_adj_ob" localSheetId="5" hidden="1">1</definedName>
    <definedName name="solver_cha" localSheetId="7" hidden="1">0</definedName>
    <definedName name="solver_cha" localSheetId="9" hidden="1">0</definedName>
    <definedName name="solver_cha" localSheetId="10" hidden="1">0</definedName>
    <definedName name="solver_cha" localSheetId="11" hidden="1">0</definedName>
    <definedName name="solver_cha" localSheetId="0" hidden="1">0</definedName>
    <definedName name="solver_cha" localSheetId="1" hidden="1">0</definedName>
    <definedName name="solver_cha" localSheetId="2" hidden="1">0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c1" localSheetId="7" hidden="1">0</definedName>
    <definedName name="solver_chc1" localSheetId="9" hidden="1">0</definedName>
    <definedName name="solver_chc1" localSheetId="10" hidden="1">0</definedName>
    <definedName name="solver_chc1" localSheetId="11" hidden="1">0</definedName>
    <definedName name="solver_chc1" localSheetId="0" hidden="1">0</definedName>
    <definedName name="solver_chc1" localSheetId="1" hidden="1">0</definedName>
    <definedName name="solver_chc1" localSheetId="2" hidden="1">0</definedName>
    <definedName name="solver_chc1" localSheetId="3" hidden="1">0</definedName>
    <definedName name="solver_chc1" localSheetId="4" hidden="1">0</definedName>
    <definedName name="solver_chc1" localSheetId="5" hidden="1">0</definedName>
    <definedName name="solver_chc2" localSheetId="0" hidden="1">0</definedName>
    <definedName name="solver_chc2" localSheetId="3" hidden="1">0</definedName>
    <definedName name="solver_chc2" localSheetId="4" hidden="1">0</definedName>
    <definedName name="solver_chc2" localSheetId="5" hidden="1">0</definedName>
    <definedName name="solver_chc3" localSheetId="4" hidden="1">0</definedName>
    <definedName name="solver_chc3" localSheetId="5" hidden="1">0</definedName>
    <definedName name="solver_chc4" localSheetId="4" hidden="1">0</definedName>
    <definedName name="solver_chc4" localSheetId="5" hidden="1">0</definedName>
    <definedName name="solver_chc5" localSheetId="4" hidden="1">0</definedName>
    <definedName name="solver_chc5" localSheetId="5" hidden="1">0</definedName>
    <definedName name="solver_chc6" localSheetId="4" hidden="1">0</definedName>
    <definedName name="solver_chc6" localSheetId="5" hidden="1">0</definedName>
    <definedName name="solver_chn" localSheetId="7" hidden="1">4</definedName>
    <definedName name="solver_chn" localSheetId="9" hidden="1">4</definedName>
    <definedName name="solver_chn" localSheetId="10" hidden="1">4</definedName>
    <definedName name="solver_chn" localSheetId="11" hidden="1">4</definedName>
    <definedName name="solver_chn" localSheetId="0" hidden="1">4</definedName>
    <definedName name="solver_chn" localSheetId="1" hidden="1">4</definedName>
    <definedName name="solver_chn" localSheetId="2" hidden="1">4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p1" localSheetId="7" hidden="1">0</definedName>
    <definedName name="solver_chp1" localSheetId="9" hidden="1">0</definedName>
    <definedName name="solver_chp1" localSheetId="10" hidden="1">0</definedName>
    <definedName name="solver_chp1" localSheetId="11" hidden="1">0</definedName>
    <definedName name="solver_chp1" localSheetId="0" hidden="1">0</definedName>
    <definedName name="solver_chp1" localSheetId="1" hidden="1">0</definedName>
    <definedName name="solver_chp1" localSheetId="2" hidden="1">0</definedName>
    <definedName name="solver_chp1" localSheetId="3" hidden="1">0</definedName>
    <definedName name="solver_chp1" localSheetId="4" hidden="1">0</definedName>
    <definedName name="solver_chp1" localSheetId="5" hidden="1">0</definedName>
    <definedName name="solver_chp2" localSheetId="0" hidden="1">0</definedName>
    <definedName name="solver_chp2" localSheetId="3" hidden="1">0</definedName>
    <definedName name="solver_chp2" localSheetId="4" hidden="1">0</definedName>
    <definedName name="solver_chp2" localSheetId="5" hidden="1">0</definedName>
    <definedName name="solver_chp3" localSheetId="4" hidden="1">0</definedName>
    <definedName name="solver_chp3" localSheetId="5" hidden="1">0</definedName>
    <definedName name="solver_chp4" localSheetId="4" hidden="1">0</definedName>
    <definedName name="solver_chp4" localSheetId="5" hidden="1">0</definedName>
    <definedName name="solver_chp5" localSheetId="4" hidden="1">0</definedName>
    <definedName name="solver_chp5" localSheetId="5" hidden="1">0</definedName>
    <definedName name="solver_chp6" localSheetId="4" hidden="1">0</definedName>
    <definedName name="solver_chp6" localSheetId="5" hidden="1">0</definedName>
    <definedName name="solver_cht" localSheetId="7" hidden="1">0</definedName>
    <definedName name="solver_cht" localSheetId="9" hidden="1">0</definedName>
    <definedName name="solver_cht" localSheetId="10" hidden="1">0</definedName>
    <definedName name="solver_cht" localSheetId="11" hidden="1">0</definedName>
    <definedName name="solver_cht" localSheetId="0" hidden="1">0</definedName>
    <definedName name="solver_cht" localSheetId="1" hidden="1">0</definedName>
    <definedName name="solver_cht" localSheetId="2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ir1" localSheetId="7" hidden="1">1</definedName>
    <definedName name="solver_cir1" localSheetId="8" hidden="1">1</definedName>
    <definedName name="solver_cir1" localSheetId="9" hidden="1">1</definedName>
    <definedName name="solver_cir1" localSheetId="10" hidden="1">1</definedName>
    <definedName name="solver_cir1" localSheetId="11" hidden="1">1</definedName>
    <definedName name="solver_cir1" localSheetId="0" hidden="1">1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1" localSheetId="6" hidden="1">0</definedName>
    <definedName name="solver_cir2" localSheetId="7" hidden="1">1</definedName>
    <definedName name="solver_cir2" localSheetId="8" hidden="1">1</definedName>
    <definedName name="solver_cir2" localSheetId="9" hidden="1">1</definedName>
    <definedName name="solver_cir2" localSheetId="0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2" localSheetId="6" hidden="1">1</definedName>
    <definedName name="solver_cir3" localSheetId="7" hidden="1">1</definedName>
    <definedName name="solver_cir3" localSheetId="8" hidden="1">1</definedName>
    <definedName name="solver_cir3" localSheetId="9" hidden="1">1</definedName>
    <definedName name="solver_cir3" localSheetId="4" hidden="1">1</definedName>
    <definedName name="solver_cir3" localSheetId="5" hidden="1">1</definedName>
    <definedName name="solver_cir3" localSheetId="6" hidden="1">1</definedName>
    <definedName name="solver_cir4" localSheetId="4" hidden="1">1</definedName>
    <definedName name="solver_cir4" localSheetId="5" hidden="1">1</definedName>
    <definedName name="solver_cir5" localSheetId="4" hidden="1">1</definedName>
    <definedName name="solver_cir5" localSheetId="5" hidden="1">1</definedName>
    <definedName name="solver_cir6" localSheetId="4" hidden="1">1</definedName>
    <definedName name="solver_cir6" localSheetId="5" hidden="1">1</definedName>
    <definedName name="solver_con" localSheetId="7" hidden="1">" "</definedName>
    <definedName name="solver_con" localSheetId="9" hidden="1">" "</definedName>
    <definedName name="solver_con" localSheetId="10" hidden="1">" "</definedName>
    <definedName name="solver_con" localSheetId="11" hidden="1">" "</definedName>
    <definedName name="solver_con" localSheetId="0" hidden="1">" "</definedName>
    <definedName name="solver_con" localSheetId="1" hidden="1">" "</definedName>
    <definedName name="solver_con" localSheetId="2" hidden="1">" "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1" localSheetId="7" hidden="1">" "</definedName>
    <definedName name="solver_con1" localSheetId="9" hidden="1">" "</definedName>
    <definedName name="solver_con1" localSheetId="10" hidden="1">" "</definedName>
    <definedName name="solver_con1" localSheetId="11" hidden="1">" "</definedName>
    <definedName name="solver_con1" localSheetId="0" hidden="1">" "</definedName>
    <definedName name="solver_con1" localSheetId="1" hidden="1">" "</definedName>
    <definedName name="solver_con1" localSheetId="2" hidden="1">" "</definedName>
    <definedName name="solver_con1" localSheetId="3" hidden="1">" "</definedName>
    <definedName name="solver_con1" localSheetId="4" hidden="1">" "</definedName>
    <definedName name="solver_con1" localSheetId="5" hidden="1">" "</definedName>
    <definedName name="solver_con2" localSheetId="0" hidden="1">" "</definedName>
    <definedName name="solver_con2" localSheetId="3" hidden="1">" "</definedName>
    <definedName name="solver_con2" localSheetId="4" hidden="1">" "</definedName>
    <definedName name="solver_con2" localSheetId="5" hidden="1">" "</definedName>
    <definedName name="solver_con3" localSheetId="4" hidden="1">" "</definedName>
    <definedName name="solver_con3" localSheetId="5" hidden="1">" "</definedName>
    <definedName name="solver_con4" localSheetId="4" hidden="1">" "</definedName>
    <definedName name="solver_con4" localSheetId="5" hidden="1">" "</definedName>
    <definedName name="solver_con5" localSheetId="4" hidden="1">" "</definedName>
    <definedName name="solver_con5" localSheetId="5" hidden="1">" "</definedName>
    <definedName name="solver_con6" localSheetId="4" hidden="1">" "</definedName>
    <definedName name="solver_con6" localSheetId="5" hidden="1">" "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0" hidden="1">0.00001</definedName>
    <definedName name="solver_cvg" localSheetId="2" hidden="1">0.00001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ia" localSheetId="7" hidden="1">5</definedName>
    <definedName name="solver_dia" localSheetId="8" hidden="1">4</definedName>
    <definedName name="solver_dia" localSheetId="9" hidden="1">5</definedName>
    <definedName name="solver_dia" localSheetId="10" hidden="1">5</definedName>
    <definedName name="solver_dia" localSheetId="11" hidden="1">5</definedName>
    <definedName name="solver_dia" localSheetId="0" hidden="1">5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a" localSheetId="6" hidden="1">4</definedName>
    <definedName name="solver_dimcalc" localSheetId="0" hidden="1">0</definedName>
    <definedName name="solver_dimcalc" localSheetId="1" hidden="1">0</definedName>
    <definedName name="solver_drv" localSheetId="0" hidden="1">1</definedName>
    <definedName name="solver_drv" localSheetId="2" hidden="1">1</definedName>
    <definedName name="solver_drv" localSheetId="5" hidden="1">1</definedName>
    <definedName name="solver_drv" localSheetId="6" hidden="1">2</definedName>
    <definedName name="solver_dua" localSheetId="7" hidden="1">1</definedName>
    <definedName name="solver_dua" localSheetId="8" hidden="1">1</definedName>
    <definedName name="solver_dua" localSheetId="9" hidden="1">1</definedName>
    <definedName name="solver_dua" localSheetId="10" hidden="1">1</definedName>
    <definedName name="solver_dua" localSheetId="11" hidden="1">1</definedName>
    <definedName name="solver_dua" localSheetId="0" hidden="1">1</definedName>
    <definedName name="solver_dua" localSheetId="6" hidden="1">1</definedName>
    <definedName name="solver_eng" localSheetId="7" hidden="1">3</definedName>
    <definedName name="solver_eng" localSheetId="8" hidden="1">3</definedName>
    <definedName name="solver_eng" localSheetId="9" hidden="1">3</definedName>
    <definedName name="solver_eng" localSheetId="10" hidden="1">3</definedName>
    <definedName name="solver_eng" localSheetId="11" hidden="1">3</definedName>
    <definedName name="solver_eng" localSheetId="0" hidden="1">3</definedName>
    <definedName name="solver_eng" localSheetId="2" hidden="1">1</definedName>
    <definedName name="solver_eng" localSheetId="3" hidden="1">3</definedName>
    <definedName name="solver_eng" localSheetId="4" hidden="1">3</definedName>
    <definedName name="solver_eng" localSheetId="5" hidden="1">3</definedName>
    <definedName name="solver_eng" localSheetId="6" hidden="1">1</definedName>
    <definedName name="solver_est" localSheetId="0" hidden="1">1</definedName>
    <definedName name="solver_est" localSheetId="2" hidden="1">1</definedName>
    <definedName name="solver_est" localSheetId="5" hidden="1">1</definedName>
    <definedName name="solver_est" localSheetId="6" hidden="1">2</definedName>
    <definedName name="solver_eval" hidden="1">0</definedName>
    <definedName name="solver_fns" localSheetId="7" hidden="1">0</definedName>
    <definedName name="solver_fns" localSheetId="9" hidden="1">0</definedName>
    <definedName name="solver_fns" localSheetId="10" hidden="1">0</definedName>
    <definedName name="solver_fns" localSheetId="11" hidden="1">0</definedName>
    <definedName name="solver_fns" localSheetId="0" hidden="1">0</definedName>
    <definedName name="solver_fns" localSheetId="3" hidden="1">0</definedName>
    <definedName name="solver_fns" localSheetId="4" hidden="1">0</definedName>
    <definedName name="solver_fns" localSheetId="5" hidden="1">0</definedName>
    <definedName name="solver_iao" localSheetId="7" hidden="1">0</definedName>
    <definedName name="solver_iao" localSheetId="8" hidden="1">0</definedName>
    <definedName name="solver_iao" localSheetId="9" hidden="1">0</definedName>
    <definedName name="solver_iao" localSheetId="10" hidden="1">0</definedName>
    <definedName name="solver_iao" localSheetId="11" hidden="1">0</definedName>
    <definedName name="solver_iao" localSheetId="0" hidden="1">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6" hidden="1">0</definedName>
    <definedName name="solver_ibd" localSheetId="7" hidden="1">2</definedName>
    <definedName name="solver_ibd" localSheetId="8" hidden="1">2</definedName>
    <definedName name="solver_ibd" localSheetId="9" hidden="1">2</definedName>
    <definedName name="solver_ibd" localSheetId="10" hidden="1">2</definedName>
    <definedName name="solver_ibd" localSheetId="11" hidden="1">2</definedName>
    <definedName name="solver_ibd" localSheetId="0" hidden="1">2</definedName>
    <definedName name="solver_ibd" localSheetId="6" hidden="1">2</definedName>
    <definedName name="solver_ifs" localSheetId="7" hidden="1">0</definedName>
    <definedName name="solver_ifs" localSheetId="8" hidden="1">0</definedName>
    <definedName name="solver_ifs" localSheetId="9" hidden="1">0</definedName>
    <definedName name="solver_ifs" localSheetId="4" hidden="1">0</definedName>
    <definedName name="solver_ifs" localSheetId="5" hidden="1">0</definedName>
    <definedName name="solver_ifs" localSheetId="6" hidden="1">0</definedName>
    <definedName name="solver_int" localSheetId="7" hidden="1">0</definedName>
    <definedName name="solver_int" localSheetId="9" hidden="1">0</definedName>
    <definedName name="solver_int" localSheetId="10" hidden="1">0</definedName>
    <definedName name="solver_int" localSheetId="11" hidden="1">0</definedName>
    <definedName name="solver_int" localSheetId="0" hidden="1">0</definedName>
    <definedName name="solver_int" localSheetId="1" hidden="1">0</definedName>
    <definedName name="solver_int" localSheetId="2" hidden="1">0</definedName>
    <definedName name="solver_int" localSheetId="3" hidden="1">0</definedName>
    <definedName name="solver_int" localSheetId="4" hidden="1">0</definedName>
    <definedName name="solver_int" localSheetId="5" hidden="1">0</definedName>
    <definedName name="solver_irs" localSheetId="7" hidden="1">0</definedName>
    <definedName name="solver_irs" localSheetId="8" hidden="1">0</definedName>
    <definedName name="solver_irs" localSheetId="9" hidden="1">0</definedName>
    <definedName name="solver_irs" localSheetId="10" hidden="1">0</definedName>
    <definedName name="solver_irs" localSheetId="11" hidden="1">0</definedName>
    <definedName name="solver_irs" localSheetId="0" hidden="1">0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6" hidden="1">0</definedName>
    <definedName name="solver_ism" localSheetId="7" hidden="1">0</definedName>
    <definedName name="solver_ism" localSheetId="8" hidden="1">0</definedName>
    <definedName name="solver_ism" localSheetId="9" hidden="1">0</definedName>
    <definedName name="solver_ism" localSheetId="10" hidden="1">0</definedName>
    <definedName name="solver_ism" localSheetId="11" hidden="1">0</definedName>
    <definedName name="solver_ism" localSheetId="0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6" hidden="1">0</definedName>
    <definedName name="solver_itr" localSheetId="7" hidden="1">10000</definedName>
    <definedName name="solver_itr" localSheetId="8" hidden="1">5000</definedName>
    <definedName name="solver_itr" localSheetId="9" hidden="1">5000</definedName>
    <definedName name="solver_itr" localSheetId="10" hidden="1">1000</definedName>
    <definedName name="solver_itr" localSheetId="11" hidden="1">1000</definedName>
    <definedName name="solver_itr" localSheetId="0" hidden="1">1000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10000</definedName>
    <definedName name="solver_kiv" localSheetId="2" hidden="1">2E+30</definedName>
    <definedName name="solver_kiv" localSheetId="5" hidden="1">2E+30</definedName>
    <definedName name="solver_legacy" localSheetId="0" hidden="1">0</definedName>
    <definedName name="solver_legacy" localSheetId="3" hidden="1">1</definedName>
    <definedName name="solver_legacy" localSheetId="5" hidden="1">0</definedName>
    <definedName name="solver_lhs_ob1" localSheetId="7" hidden="1">0</definedName>
    <definedName name="solver_lhs_ob1" localSheetId="9" hidden="1">0</definedName>
    <definedName name="solver_lhs_ob1" localSheetId="10" hidden="1">0</definedName>
    <definedName name="solver_lhs_ob1" localSheetId="11" hidden="1">0</definedName>
    <definedName name="solver_lhs_ob1" localSheetId="0" hidden="1">0</definedName>
    <definedName name="solver_lhs_ob1" localSheetId="1" hidden="1">0</definedName>
    <definedName name="solver_lhs_ob1" localSheetId="2" hidden="1">0</definedName>
    <definedName name="solver_lhs_ob1" localSheetId="3" hidden="1">0</definedName>
    <definedName name="solver_lhs_ob1" localSheetId="4" hidden="1">0</definedName>
    <definedName name="solver_lhs_ob1" localSheetId="5" hidden="1">0</definedName>
    <definedName name="solver_lhs_ob2" localSheetId="0" hidden="1">0</definedName>
    <definedName name="solver_lhs_ob2" localSheetId="3" hidden="1">0</definedName>
    <definedName name="solver_lhs_ob2" localSheetId="4" hidden="1">0</definedName>
    <definedName name="solver_lhs_ob2" localSheetId="5" hidden="1">0</definedName>
    <definedName name="solver_lhs_ob3" localSheetId="4" hidden="1">0</definedName>
    <definedName name="solver_lhs_ob3" localSheetId="5" hidden="1">0</definedName>
    <definedName name="solver_lhs_ob4" localSheetId="4" hidden="1">0</definedName>
    <definedName name="solver_lhs_ob4" localSheetId="5" hidden="1">0</definedName>
    <definedName name="solver_lhs_ob5" localSheetId="4" hidden="1">0</definedName>
    <definedName name="solver_lhs_ob5" localSheetId="5" hidden="1">0</definedName>
    <definedName name="solver_lhs_ob6" localSheetId="4" hidden="1">0</definedName>
    <definedName name="solver_lhs_ob6" localSheetId="5" hidden="1">0</definedName>
    <definedName name="solver_lhs1" localSheetId="7" hidden="1">'12.10'!$C$10:$H$10</definedName>
    <definedName name="solver_lhs1" localSheetId="8" hidden="1">'12.11'!$C$13:$H$13</definedName>
    <definedName name="solver_lhs1" localSheetId="9" hidden="1">'12.12'!$C$13:$H$13</definedName>
    <definedName name="solver_lhs1" localSheetId="10" hidden="1">'12.13'!$K$5:$K$24</definedName>
    <definedName name="solver_lhs1" localSheetId="11" hidden="1">'12.14'!$K$5:$K$24</definedName>
    <definedName name="solver_lhs1" localSheetId="0" hidden="1">'12.2'!$D$1</definedName>
    <definedName name="solver_lhs1" localSheetId="1" hidden="1">'12.3'!$H$18</definedName>
    <definedName name="solver_lhs1" localSheetId="2" hidden="1">'12.4'!$H$18</definedName>
    <definedName name="solver_lhs1" localSheetId="3" hidden="1">'12.5'!$H$18</definedName>
    <definedName name="solver_lhs1" localSheetId="4" hidden="1">'12.6'!$C$5:$G$5</definedName>
    <definedName name="solver_lhs1" localSheetId="5" hidden="1">'12.7'!$C$5:$E$5</definedName>
    <definedName name="solver_lhs1" localSheetId="6" hidden="1">'12.8'!$C$10:$H$10</definedName>
    <definedName name="solver_lhs2" localSheetId="7" hidden="1">'12.10'!$C$10:$H$10</definedName>
    <definedName name="solver_lhs2" localSheetId="8" hidden="1">'12.11'!$C$13:$H$13</definedName>
    <definedName name="solver_lhs2" localSheetId="9" hidden="1">'12.12'!$C$13:$H$13</definedName>
    <definedName name="solver_lhs2" localSheetId="0" hidden="1">'12.2'!$D$2</definedName>
    <definedName name="solver_lhs2" localSheetId="3" hidden="1">'12.5'!$D$18:$G$18</definedName>
    <definedName name="solver_lhs2" localSheetId="4" hidden="1">'12.6'!$F$12:$F$14</definedName>
    <definedName name="solver_lhs2" localSheetId="5" hidden="1">'12.7'!$D$5</definedName>
    <definedName name="solver_lhs2" localSheetId="6" hidden="1">'12.8'!$C$10:$H$10</definedName>
    <definedName name="solver_lhs3" localSheetId="7" hidden="1">'12.10'!$C$10:$H$10</definedName>
    <definedName name="solver_lhs3" localSheetId="8" hidden="1">'12.11'!$C$13:$H$13</definedName>
    <definedName name="solver_lhs3" localSheetId="9" hidden="1">'12.12'!$C$13:$H$13</definedName>
    <definedName name="solver_lhs3" localSheetId="4" hidden="1">'12.6'!$F$12:$F$14</definedName>
    <definedName name="solver_lhs3" localSheetId="5" hidden="1">'12.7'!$F$13:$F$15</definedName>
    <definedName name="solver_lhs3" localSheetId="6" hidden="1">'12.8'!$C$10:$H$10</definedName>
    <definedName name="solver_lhs4" localSheetId="4" hidden="1">'12.6'!$C$5:$E$5</definedName>
    <definedName name="solver_lhs4" localSheetId="5" hidden="1">'12.7'!$C$5:$E$5</definedName>
    <definedName name="solver_lhs5" localSheetId="4" hidden="1">'12.6'!$C$5:$E$5</definedName>
    <definedName name="solver_lhs5" localSheetId="5" hidden="1">'12.7'!$C$5:$E$5</definedName>
    <definedName name="solver_lhs6" localSheetId="4" hidden="1">'12.6'!$C$5:$E$5</definedName>
    <definedName name="solver_lhs6" localSheetId="5" hidden="1">'12.7'!$C$5:$E$5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lin" localSheetId="0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oc" localSheetId="7" hidden="1">1</definedName>
    <definedName name="solver_loc" localSheetId="8" hidden="1">1</definedName>
    <definedName name="solver_loc" localSheetId="9" hidden="1">1</definedName>
    <definedName name="solver_loc" localSheetId="10" hidden="1">1</definedName>
    <definedName name="solver_loc" localSheetId="11" hidden="1">1</definedName>
    <definedName name="solver_loc" localSheetId="0" hidden="1">4</definedName>
    <definedName name="solver_loc" localSheetId="3" hidden="1">4</definedName>
    <definedName name="solver_loc" localSheetId="4" hidden="1">4</definedName>
    <definedName name="solver_loc" localSheetId="5" hidden="1">1</definedName>
    <definedName name="solver_loc" localSheetId="6" hidden="1">1</definedName>
    <definedName name="solver_lva" localSheetId="0" hidden="1">2</definedName>
    <definedName name="solver_lva" localSheetId="2" hidden="1">0</definedName>
    <definedName name="solver_lva" localSheetId="5" hidden="1">0</definedName>
    <definedName name="solver_lva" localSheetId="6" hidden="1">2</definedName>
    <definedName name="solver_mda" localSheetId="7" hidden="1">4</definedName>
    <definedName name="solver_mda" localSheetId="9" hidden="1">4</definedName>
    <definedName name="solver_mda" localSheetId="10" hidden="1">4</definedName>
    <definedName name="solver_mda" localSheetId="11" hidden="1">4</definedName>
    <definedName name="solver_mda" localSheetId="0" hidden="1">4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da" localSheetId="5" hidden="1">4</definedName>
    <definedName name="solver_mdlsearch" localSheetId="0" hidden="1">2</definedName>
    <definedName name="solver_mdlsearch" localSheetId="3" hidden="1">1</definedName>
    <definedName name="solver_mdlsearch" localSheetId="5" hidden="1">2</definedName>
    <definedName name="solver_mip" localSheetId="7" hidden="1">50000</definedName>
    <definedName name="solver_mip" localSheetId="8" hidden="1">5000</definedName>
    <definedName name="solver_mip" localSheetId="9" hidden="1">5000</definedName>
    <definedName name="solver_mip" localSheetId="10" hidden="1">5000</definedName>
    <definedName name="solver_mip" localSheetId="11" hidden="1">5000</definedName>
    <definedName name="solver_mip" localSheetId="0" hidden="1">50000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5000</definedName>
    <definedName name="solver_mni" localSheetId="7" hidden="1">30</definedName>
    <definedName name="solver_mni" localSheetId="8" hidden="1">30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0" hidden="1">30</definedName>
    <definedName name="solver_mni" localSheetId="3" hidden="1">15</definedName>
    <definedName name="solver_mni" localSheetId="4" hidden="1">20</definedName>
    <definedName name="solver_mni" localSheetId="5" hidden="1">45</definedName>
    <definedName name="solver_mni" localSheetId="6" hidden="1">30</definedName>
    <definedName name="solver_mod" localSheetId="7" hidden="1">3</definedName>
    <definedName name="solver_mod" localSheetId="8" hidden="1">4</definedName>
    <definedName name="solver_mod" localSheetId="9" hidden="1">3</definedName>
    <definedName name="solver_mod" localSheetId="10" hidden="1">3</definedName>
    <definedName name="solver_mod" localSheetId="11" hidden="1">3</definedName>
    <definedName name="solver_mod" localSheetId="0" hidden="1">3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od" localSheetId="6" hidden="1">4</definedName>
    <definedName name="solver_mrt" localSheetId="7" hidden="1">0.1</definedName>
    <definedName name="solver_mrt" localSheetId="8" hidden="1">0.075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0" hidden="1">0.075</definedName>
    <definedName name="solver_mrt" localSheetId="3" hidden="1">0.1</definedName>
    <definedName name="solver_mrt" localSheetId="4" hidden="1">0.1</definedName>
    <definedName name="solver_mrt" localSheetId="5" hidden="1">0.075</definedName>
    <definedName name="solver_mrt" localSheetId="6" hidden="1">0.075</definedName>
    <definedName name="solver_msl" localSheetId="0" hidden="1">2</definedName>
    <definedName name="solver_msl" localSheetId="2" hidden="1">0</definedName>
    <definedName name="solver_msl" localSheetId="5" hidden="1">0</definedName>
    <definedName name="solver_neg" localSheetId="7" hidden="1">2</definedName>
    <definedName name="solver_neg" localSheetId="8" hidden="1">1</definedName>
    <definedName name="solver_neg" localSheetId="9" hidden="1">1</definedName>
    <definedName name="solver_neg" localSheetId="10" hidden="1">2</definedName>
    <definedName name="solver_neg" localSheetId="11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2</definedName>
    <definedName name="solver_nod" localSheetId="7" hidden="1">50000</definedName>
    <definedName name="solver_nod" localSheetId="8" hidden="1">5000</definedName>
    <definedName name="solver_nod" localSheetId="9" hidden="1">5000</definedName>
    <definedName name="solver_nod" localSheetId="10" hidden="1">5000</definedName>
    <definedName name="solver_nod" localSheetId="11" hidden="1">5000</definedName>
    <definedName name="solver_nod" localSheetId="0" hidden="1">50000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5000</definedName>
    <definedName name="solver_ntr" localSheetId="7" hidden="1">2</definedName>
    <definedName name="solver_ntr" localSheetId="9" hidden="1">2</definedName>
    <definedName name="solver_ntr" localSheetId="10" hidden="1">2</definedName>
    <definedName name="solver_ntr" localSheetId="11" hidden="1">2</definedName>
    <definedName name="solver_ntr" localSheetId="0" hidden="1">0</definedName>
    <definedName name="solver_ntr" localSheetId="1" hidden="1">0</definedName>
    <definedName name="solver_ntr" localSheetId="2" hidden="1">2</definedName>
    <definedName name="solver_ntr" localSheetId="3" hidden="1">2</definedName>
    <definedName name="solver_ntr" localSheetId="4" hidden="1">2</definedName>
    <definedName name="solver_ntr" localSheetId="5" hidden="1">2</definedName>
    <definedName name="solver_ntri" hidden="1">1000</definedName>
    <definedName name="solver_num" localSheetId="7" hidden="1">1</definedName>
    <definedName name="solver_num" localSheetId="8" hidden="1">1</definedName>
    <definedName name="solver_num" localSheetId="9" hidden="1">1</definedName>
    <definedName name="solver_num" localSheetId="10" hidden="1">1</definedName>
    <definedName name="solver_num" localSheetId="11" hidden="1">1</definedName>
    <definedName name="solver_num" localSheetId="0" hidden="1">2</definedName>
    <definedName name="solver_num" localSheetId="1" hidden="1">1</definedName>
    <definedName name="solver_num" localSheetId="2" hidden="1">1</definedName>
    <definedName name="solver_num" localSheetId="3" hidden="1">2</definedName>
    <definedName name="solver_num" localSheetId="4" hidden="1">1</definedName>
    <definedName name="solver_num" localSheetId="5" hidden="1">4</definedName>
    <definedName name="solver_num" localSheetId="6" hidden="1">0</definedName>
    <definedName name="solver_nwt" localSheetId="0" hidden="1">1</definedName>
    <definedName name="solver_nwt" localSheetId="2" hidden="1">1</definedName>
    <definedName name="solver_nwt" localSheetId="5" hidden="1">1</definedName>
    <definedName name="solver_nwt" localSheetId="6" hidden="1">2</definedName>
    <definedName name="solver_obc" localSheetId="7" hidden="1">0</definedName>
    <definedName name="solver_obc" localSheetId="9" hidden="1">0</definedName>
    <definedName name="solver_obc" localSheetId="10" hidden="1">0</definedName>
    <definedName name="solver_obc" localSheetId="11" hidden="1">0</definedName>
    <definedName name="solver_obc" localSheetId="0" hidden="1">0</definedName>
    <definedName name="solver_obc" localSheetId="1" hidden="1">0</definedName>
    <definedName name="solver_obc" localSheetId="2" hidden="1">0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p" localSheetId="7" hidden="1">0</definedName>
    <definedName name="solver_obp" localSheetId="9" hidden="1">0</definedName>
    <definedName name="solver_obp" localSheetId="10" hidden="1">0</definedName>
    <definedName name="solver_obp" localSheetId="11" hidden="1">0</definedName>
    <definedName name="solver_obp" localSheetId="0" hidden="1">0</definedName>
    <definedName name="solver_obp" localSheetId="1" hidden="1">0</definedName>
    <definedName name="solver_obp" localSheetId="2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fx" localSheetId="7" hidden="1">2</definedName>
    <definedName name="solver_ofx" localSheetId="8" hidden="1">2</definedName>
    <definedName name="solver_ofx" localSheetId="9" hidden="1">2</definedName>
    <definedName name="solver_ofx" localSheetId="10" hidden="1">2</definedName>
    <definedName name="solver_ofx" localSheetId="11" hidden="1">2</definedName>
    <definedName name="solver_ofx" localSheetId="0" hidden="1">2</definedName>
    <definedName name="solver_ofx" localSheetId="6" hidden="1">2</definedName>
    <definedName name="solver_opt" localSheetId="7" hidden="1">'12.10'!$C$16</definedName>
    <definedName name="solver_opt" localSheetId="8" hidden="1">'12.11'!$D$17</definedName>
    <definedName name="solver_opt" localSheetId="9" hidden="1">'12.12'!$D$17</definedName>
    <definedName name="solver_opt" localSheetId="10" hidden="1">'12.13'!$G$5</definedName>
    <definedName name="solver_opt" localSheetId="11" hidden="1">'12.14'!$G$5</definedName>
    <definedName name="solver_opt" localSheetId="0" hidden="1">'12.2'!$F$2</definedName>
    <definedName name="solver_opt" localSheetId="1" hidden="1">'12.3'!$C$21</definedName>
    <definedName name="solver_opt" localSheetId="2" hidden="1">'12.4'!$C$21</definedName>
    <definedName name="solver_opt" localSheetId="3" hidden="1">'12.5'!$C$21</definedName>
    <definedName name="solver_opt" localSheetId="4" hidden="1">'12.6'!$H$7</definedName>
    <definedName name="solver_opt" localSheetId="5" hidden="1">'12.7'!$F$11</definedName>
    <definedName name="solver_opt" localSheetId="6" hidden="1">'12.8'!$C$16</definedName>
    <definedName name="solver_opt_ob" localSheetId="7" hidden="1">1</definedName>
    <definedName name="solver_opt_ob" localSheetId="9" hidden="1">1</definedName>
    <definedName name="solver_opt_ob" localSheetId="10" hidden="1">1</definedName>
    <definedName name="solver_opt_ob" localSheetId="11" hidden="1">1</definedName>
    <definedName name="solver_opt_ob" localSheetId="0" hidden="1">1</definedName>
    <definedName name="solver_opt_ob" localSheetId="1" hidden="1">1</definedName>
    <definedName name="solver_opt_ob" localSheetId="2" hidden="1">1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piv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o" localSheetId="7" hidden="1">2</definedName>
    <definedName name="solver_pro" localSheetId="8" hidden="1">2</definedName>
    <definedName name="solver_pro" localSheetId="9" hidden="1">2</definedName>
    <definedName name="solver_pro" localSheetId="10" hidden="1">2</definedName>
    <definedName name="solver_pro" localSheetId="11" hidden="1">2</definedName>
    <definedName name="solver_pro" localSheetId="0" hidden="1">2</definedName>
    <definedName name="solver_pro" localSheetId="6" hidden="1">2</definedName>
    <definedName name="solver_psi" localSheetId="7" hidden="1">0</definedName>
    <definedName name="solver_psi" localSheetId="9" hidden="1">0</definedName>
    <definedName name="solver_psi" localSheetId="10" hidden="1">0</definedName>
    <definedName name="solver_psi" localSheetId="11" hidden="1">0</definedName>
    <definedName name="solver_psi" localSheetId="0" hidden="1">0</definedName>
    <definedName name="solver_psi" localSheetId="1" hidden="1">0</definedName>
    <definedName name="solver_psi" localSheetId="2" hidden="1">0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rbv" localSheetId="7" hidden="1">1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11" hidden="1">1</definedName>
    <definedName name="solver_rbv" localSheetId="0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dp" localSheetId="7" hidden="1">0</definedName>
    <definedName name="solver_rdp" localSheetId="8" hidden="1">0</definedName>
    <definedName name="solver_rdp" localSheetId="9" hidden="1">0</definedName>
    <definedName name="solver_rdp" localSheetId="10" hidden="1">0</definedName>
    <definedName name="solver_rdp" localSheetId="11" hidden="1">0</definedName>
    <definedName name="solver_rdp" localSheetId="0" hidden="1">0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dp" localSheetId="6" hidden="1">0</definedName>
    <definedName name="solver_red" localSheetId="6" hidden="1">0.000001</definedName>
    <definedName name="solver_rel1" localSheetId="7" hidden="1">6</definedName>
    <definedName name="solver_rel1" localSheetId="8" hidden="1">6</definedName>
    <definedName name="solver_rel1" localSheetId="9" hidden="1">6</definedName>
    <definedName name="solver_rel1" localSheetId="10" hidden="1">6</definedName>
    <definedName name="solver_rel1" localSheetId="11" hidden="1">6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5</definedName>
    <definedName name="solver_rel1" localSheetId="5" hidden="1">4</definedName>
    <definedName name="solver_rel1" localSheetId="6" hidden="1">6</definedName>
    <definedName name="solver_rel2" localSheetId="7" hidden="1">4</definedName>
    <definedName name="solver_rel2" localSheetId="8" hidden="1">4</definedName>
    <definedName name="solver_rel2" localSheetId="9" hidden="1">4</definedName>
    <definedName name="solver_rel2" localSheetId="0" hidden="1">1</definedName>
    <definedName name="solver_rel2" localSheetId="3" hidden="1">1</definedName>
    <definedName name="solver_rel2" localSheetId="4" hidden="1">1</definedName>
    <definedName name="solver_rel2" localSheetId="5" hidden="1">3</definedName>
    <definedName name="solver_rel2" localSheetId="6" hidden="1">4</definedName>
    <definedName name="solver_rel3" localSheetId="7" hidden="1">3</definedName>
    <definedName name="solver_rel3" localSheetId="8" hidden="1">3</definedName>
    <definedName name="solver_rel3" localSheetId="9" hidden="1">3</definedName>
    <definedName name="solver_rel3" localSheetId="4" hidden="1">1</definedName>
    <definedName name="solver_rel3" localSheetId="5" hidden="1">1</definedName>
    <definedName name="solver_rel3" localSheetId="6" hidden="1">3</definedName>
    <definedName name="solver_rel4" localSheetId="4" hidden="1">1</definedName>
    <definedName name="solver_rel4" localSheetId="5" hidden="1">1</definedName>
    <definedName name="solver_rel5" localSheetId="4" hidden="1">1</definedName>
    <definedName name="solver_rel5" localSheetId="5" hidden="1">1</definedName>
    <definedName name="solver_rel6" localSheetId="4" hidden="1">1</definedName>
    <definedName name="solver_rel6" localSheetId="5" hidden="1">1</definedName>
    <definedName name="solver_reo" localSheetId="7" hidden="1">2</definedName>
    <definedName name="solver_reo" localSheetId="8" hidden="1">2</definedName>
    <definedName name="solver_reo" localSheetId="9" hidden="1">2</definedName>
    <definedName name="solver_reo" localSheetId="10" hidden="1">2</definedName>
    <definedName name="solver_reo" localSheetId="11" hidden="1">2</definedName>
    <definedName name="solver_reo" localSheetId="0" hidden="1">2</definedName>
    <definedName name="solver_reo" localSheetId="6" hidden="1">2</definedName>
    <definedName name="solver_rep" localSheetId="7" hidden="1">2</definedName>
    <definedName name="solver_rep" localSheetId="8" hidden="1">2</definedName>
    <definedName name="solver_rep" localSheetId="9" hidden="1">2</definedName>
    <definedName name="solver_rep" localSheetId="10" hidden="1">2</definedName>
    <definedName name="solver_rep" localSheetId="11" hidden="1">2</definedName>
    <definedName name="solver_rep" localSheetId="0" hidden="1">2</definedName>
    <definedName name="solver_rep" localSheetId="2" hidden="1">0</definedName>
    <definedName name="solver_rep" localSheetId="3" hidden="1">0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hs1" localSheetId="7" hidden="1">alldifferent</definedName>
    <definedName name="solver_rhs1" localSheetId="8" hidden="1">binary</definedName>
    <definedName name="solver_rhs1" localSheetId="9" hidden="1">binary</definedName>
    <definedName name="solver_rhs1" localSheetId="10" hidden="1">binary</definedName>
    <definedName name="solver_rhs1" localSheetId="11" hidden="1">binary</definedName>
    <definedName name="solver_rhs1" localSheetId="0" hidden="1">2000</definedName>
    <definedName name="solver_rhs1" localSheetId="1" hidden="1">'12.3'!$C$15</definedName>
    <definedName name="solver_rhs1" localSheetId="2" hidden="1">'12.4'!$C$15</definedName>
    <definedName name="solver_rhs1" localSheetId="3" hidden="1">'12.5'!$C$15</definedName>
    <definedName name="solver_rhs1" localSheetId="4" hidden="1">binary</definedName>
    <definedName name="solver_rhs1" localSheetId="6" hidden="1">binary</definedName>
    <definedName name="solver_rhs2" localSheetId="7" hidden="1">integer</definedName>
    <definedName name="solver_rhs2" localSheetId="8" hidden="1">integer</definedName>
    <definedName name="solver_rhs2" localSheetId="9" hidden="1">integer</definedName>
    <definedName name="solver_rhs2" localSheetId="0" hidden="1">1</definedName>
    <definedName name="solver_rhs2" localSheetId="3" hidden="1">'12.5'!$C$15</definedName>
    <definedName name="solver_rhs2" localSheetId="4" hidden="1">'12.6'!$H$12:$H$14</definedName>
    <definedName name="solver_rhs2" localSheetId="5" hidden="1">'12.7'!$D$8</definedName>
    <definedName name="solver_rhs2" localSheetId="6" hidden="1">integer</definedName>
    <definedName name="solver_rhs3" localSheetId="7" hidden="1">1</definedName>
    <definedName name="solver_rhs3" localSheetId="8" hidden="1">1</definedName>
    <definedName name="solver_rhs3" localSheetId="9" hidden="1">1</definedName>
    <definedName name="solver_rhs3" localSheetId="4" hidden="1">'12.6'!$H$12:$H$14</definedName>
    <definedName name="solver_rhs3" localSheetId="5" hidden="1">'12.7'!$H$13:$H$15</definedName>
    <definedName name="solver_rhs3" localSheetId="6" hidden="1">1</definedName>
    <definedName name="solver_rhs4" localSheetId="4" hidden="1">'12.6'!$C$7:$E$7</definedName>
    <definedName name="solver_rhs4" localSheetId="5" hidden="1">'12.7'!$C$7:$E$7</definedName>
    <definedName name="solver_rhs5" localSheetId="4" hidden="1">'12.6'!$C$7:$E$7</definedName>
    <definedName name="solver_rhs5" localSheetId="5" hidden="1">'12.7'!$C$7:$E$7</definedName>
    <definedName name="solver_rhs6" localSheetId="4" hidden="1">'12.6'!$C$7:$E$7</definedName>
    <definedName name="solver_rhs6" localSheetId="5" hidden="1">'12.7'!$C$7:$E$7</definedName>
    <definedName name="solver_rlx" localSheetId="7" hidden="1">0</definedName>
    <definedName name="solver_rlx" localSheetId="8" hidden="1">2</definedName>
    <definedName name="solver_rlx" localSheetId="9" hidden="1">0</definedName>
    <definedName name="solver_rlx" localSheetId="10" hidden="1">0</definedName>
    <definedName name="solver_rlx" localSheetId="11" hidden="1">0</definedName>
    <definedName name="solver_rlx" localSheetId="0" hidden="1">0</definedName>
    <definedName name="solver_rlx" localSheetId="1" hidden="1">0</definedName>
    <definedName name="solver_rlx" localSheetId="2" hidden="1">0</definedName>
    <definedName name="solver_rlx" localSheetId="3" hidden="1">0</definedName>
    <definedName name="solver_rlx" localSheetId="4" hidden="1">0</definedName>
    <definedName name="solver_rlx" localSheetId="5" hidden="1">0</definedName>
    <definedName name="solver_rlx" localSheetId="6" hidden="1">2</definedName>
    <definedName name="solver_rsd" localSheetId="7" hidden="1">0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0" hidden="1">999</definedName>
    <definedName name="solver_rsd" localSheetId="2" hidden="1">0</definedName>
    <definedName name="solver_rsd" localSheetId="3" hidden="1">999</definedName>
    <definedName name="solver_rsd" localSheetId="4" hidden="1">999</definedName>
    <definedName name="solver_rsd" localSheetId="5" hidden="1">123</definedName>
    <definedName name="solver_rsmp" hidden="1">2</definedName>
    <definedName name="solver_rsp" localSheetId="7" hidden="1">0</definedName>
    <definedName name="solver_rsp" localSheetId="8" hidden="1">0</definedName>
    <definedName name="solver_rsp" localSheetId="9" hidden="1">0</definedName>
    <definedName name="solver_rsp" localSheetId="6" hidden="1">0</definedName>
    <definedName name="solver_rtr" localSheetId="7" hidden="1">0</definedName>
    <definedName name="solver_rtr" localSheetId="9" hidden="1">0</definedName>
    <definedName name="solver_rtr" localSheetId="10" hidden="1">0</definedName>
    <definedName name="solver_rtr" localSheetId="11" hidden="1">0</definedName>
    <definedName name="solver_rtr" localSheetId="0" hidden="1">0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xc1" localSheetId="7" hidden="1">1</definedName>
    <definedName name="solver_rxc1" localSheetId="9" hidden="1">1</definedName>
    <definedName name="solver_rxc1" localSheetId="10" hidden="1">1</definedName>
    <definedName name="solver_rxc1" localSheetId="11" hidden="1">1</definedName>
    <definedName name="solver_rxc1" localSheetId="0" hidden="1">1</definedName>
    <definedName name="solver_rxc1" localSheetId="1" hidden="1">1</definedName>
    <definedName name="solver_rxc1" localSheetId="2" hidden="1">1</definedName>
    <definedName name="solver_rxc1" localSheetId="3" hidden="1">1</definedName>
    <definedName name="solver_rxc1" localSheetId="4" hidden="1">1</definedName>
    <definedName name="solver_rxc1" localSheetId="5" hidden="1">0</definedName>
    <definedName name="solver_rxc2" localSheetId="0" hidden="1">1</definedName>
    <definedName name="solver_rxc2" localSheetId="3" hidden="1">1</definedName>
    <definedName name="solver_rxc2" localSheetId="4" hidden="1">1</definedName>
    <definedName name="solver_rxc2" localSheetId="5" hidden="1">1</definedName>
    <definedName name="solver_rxc3" localSheetId="4" hidden="1">1</definedName>
    <definedName name="solver_rxc3" localSheetId="5" hidden="1">1</definedName>
    <definedName name="solver_rxc4" localSheetId="4" hidden="1">1</definedName>
    <definedName name="solver_rxc4" localSheetId="5" hidden="1">1</definedName>
    <definedName name="solver_rxc5" localSheetId="4" hidden="1">1</definedName>
    <definedName name="solver_rxc5" localSheetId="5" hidden="1">1</definedName>
    <definedName name="solver_rxc6" localSheetId="4" hidden="1">1</definedName>
    <definedName name="solver_rxc6" localSheetId="5" hidden="1">1</definedName>
    <definedName name="solver_rxv" localSheetId="7" hidden="1">1</definedName>
    <definedName name="solver_rxv" localSheetId="9" hidden="1">1</definedName>
    <definedName name="solver_rxv" localSheetId="10" hidden="1">1</definedName>
    <definedName name="solver_rxv" localSheetId="11" hidden="1">1</definedName>
    <definedName name="solver_rxv" localSheetId="0" hidden="1">1</definedName>
    <definedName name="solver_rxv" localSheetId="1" hidden="1">1</definedName>
    <definedName name="solver_rxv" localSheetId="2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0" hidden="1">2</definedName>
    <definedName name="solver_scl" localSheetId="2" hidden="1">0</definedName>
    <definedName name="solver_scl" localSheetId="3" hidden="1">0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eed" hidden="1">0</definedName>
    <definedName name="solver_sel" localSheetId="7" hidden="1">1</definedName>
    <definedName name="solver_sel" localSheetId="8" hidden="1">1</definedName>
    <definedName name="solver_sel" localSheetId="9" hidden="1">1</definedName>
    <definedName name="solver_sel" localSheetId="10" hidden="1">1</definedName>
    <definedName name="solver_sel" localSheetId="11" hidden="1">1</definedName>
    <definedName name="solver_sel" localSheetId="0" hidden="1">1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el" localSheetId="6" hidden="1">1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0" hidden="1">2</definedName>
    <definedName name="solver_sho" localSheetId="2" hidden="1">0</definedName>
    <definedName name="solver_sho" localSheetId="3" hidden="1">0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lv" localSheetId="7" hidden="1">0</definedName>
    <definedName name="solver_slv" localSheetId="9" hidden="1">0</definedName>
    <definedName name="solver_slv" localSheetId="10" hidden="1">0</definedName>
    <definedName name="solver_slv" localSheetId="11" hidden="1">0</definedName>
    <definedName name="solver_slv" localSheetId="0" hidden="1">0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u" localSheetId="7" hidden="1">0</definedName>
    <definedName name="solver_slvu" localSheetId="9" hidden="1">0</definedName>
    <definedName name="solver_slvu" localSheetId="10" hidden="1">0</definedName>
    <definedName name="solver_slvu" localSheetId="11" hidden="1">0</definedName>
    <definedName name="solver_slvu" localSheetId="0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pid" localSheetId="0" hidden="1">" "</definedName>
    <definedName name="solver_spid" localSheetId="1" hidden="1">" "</definedName>
    <definedName name="solver_spid" localSheetId="2" hidden="1">" "</definedName>
    <definedName name="solver_spid" localSheetId="3" hidden="1">" "</definedName>
    <definedName name="solver_spid" localSheetId="5" hidden="1">" "</definedName>
    <definedName name="solver_srvr" localSheetId="0" hidden="1">" "</definedName>
    <definedName name="solver_srvr" localSheetId="1" hidden="1">" "</definedName>
    <definedName name="solver_srvr" localSheetId="2" hidden="1">" "</definedName>
    <definedName name="solver_srvr" localSheetId="3" hidden="1">" "</definedName>
    <definedName name="solver_srvr" localSheetId="5" hidden="1">" "</definedName>
    <definedName name="solver_ssz" localSheetId="7" hidden="1">50</definedName>
    <definedName name="solver_ssz" localSheetId="8" hidden="1">25</definedName>
    <definedName name="solver_ssz" localSheetId="9" hidden="1">25</definedName>
    <definedName name="solver_ssz" localSheetId="10" hidden="1">0</definedName>
    <definedName name="solver_ssz" localSheetId="11" hidden="1">0</definedName>
    <definedName name="solver_ssz" localSheetId="0" hidden="1">0</definedName>
    <definedName name="solver_ssz" localSheetId="2" hidden="1">0</definedName>
    <definedName name="solver_ssz" localSheetId="3" hidden="1">50</definedName>
    <definedName name="solver_ssz" localSheetId="4" hidden="1">50</definedName>
    <definedName name="solver_ssz" localSheetId="5" hidden="1">25</definedName>
    <definedName name="solver_ssz" localSheetId="6" hidden="1">100</definedName>
    <definedName name="solver_std" localSheetId="6" hidden="1">1</definedName>
    <definedName name="solver_tim" localSheetId="7" hidden="1">60</definedName>
    <definedName name="solver_tim" localSheetId="8" hidden="1">30</definedName>
    <definedName name="solver_tim" localSheetId="9" hidden="1">30</definedName>
    <definedName name="solver_tim" localSheetId="10" hidden="1">100</definedName>
    <definedName name="solver_tim" localSheetId="11" hidden="1">100</definedName>
    <definedName name="solver_tim" localSheetId="0" hidden="1">10</definedName>
    <definedName name="solver_tim" localSheetId="2" hidden="1">30</definedName>
    <definedName name="solver_tim" localSheetId="3" hidden="1">30</definedName>
    <definedName name="solver_tim" localSheetId="4" hidden="1">30</definedName>
    <definedName name="solver_tim" localSheetId="5" hidden="1">10</definedName>
    <definedName name="solver_tim" localSheetId="6" hidden="1">60</definedName>
    <definedName name="solver_tms" localSheetId="0" hidden="1">2</definedName>
    <definedName name="solver_tms" localSheetId="2" hidden="1">0</definedName>
    <definedName name="solver_tms" localSheetId="5" hidden="1">0</definedName>
    <definedName name="solver_tol" localSheetId="7" hidden="1">0</definedName>
    <definedName name="solver_tol" localSheetId="8" hidden="1">0.05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ol" localSheetId="0" hidden="1">0.05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ol" localSheetId="6" hidden="1">0</definedName>
    <definedName name="solver_typ" localSheetId="7" hidden="1">2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0" hidden="1">2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2</definedName>
    <definedName name="solver_umod" localSheetId="7" hidden="1">1</definedName>
    <definedName name="solver_umod" localSheetId="9" hidden="1">1</definedName>
    <definedName name="solver_umod" localSheetId="10" hidden="1">1</definedName>
    <definedName name="solver_umod" localSheetId="11" hidden="1">1</definedName>
    <definedName name="solver_umod" localSheetId="0" hidden="1">1</definedName>
    <definedName name="solver_umod" localSheetId="1" hidden="1">1</definedName>
    <definedName name="solver_umod" localSheetId="2" hidden="1">1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rs" localSheetId="7" hidden="1">0</definedName>
    <definedName name="solver_urs" localSheetId="9" hidden="1">0</definedName>
    <definedName name="solver_urs" localSheetId="10" hidden="1">0</definedName>
    <definedName name="solver_urs" localSheetId="11" hidden="1">0</definedName>
    <definedName name="solver_urs" localSheetId="0" hidden="1">0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r" localSheetId="7" hidden="1">" "</definedName>
    <definedName name="solver_var" localSheetId="9" hidden="1">" "</definedName>
    <definedName name="solver_var" localSheetId="10" hidden="1">" "</definedName>
    <definedName name="solver_var" localSheetId="11" hidden="1">" "</definedName>
    <definedName name="solver_var" localSheetId="0" hidden="1">" "</definedName>
    <definedName name="solver_var" localSheetId="1" hidden="1">" "</definedName>
    <definedName name="solver_var" localSheetId="2" hidden="1">" "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er" localSheetId="7" hidden="1">9</definedName>
    <definedName name="solver_ver" localSheetId="8" hidden="1">2</definedName>
    <definedName name="solver_ver" localSheetId="9" hidden="1">9</definedName>
    <definedName name="solver_ver" localSheetId="10" hidden="1">9</definedName>
    <definedName name="solver_ver" localSheetId="11" hidden="1">9</definedName>
    <definedName name="solver_ver" localSheetId="0" hidden="1">12</definedName>
    <definedName name="solver_ver" localSheetId="1" hidden="1">12</definedName>
    <definedName name="solver_ver" localSheetId="2" hidden="1">12</definedName>
    <definedName name="solver_ver" localSheetId="3" hidden="1">12</definedName>
    <definedName name="solver_ver" localSheetId="4" hidden="1">9</definedName>
    <definedName name="solver_ver" localSheetId="5" hidden="1">12</definedName>
    <definedName name="solver_ver" localSheetId="6" hidden="1">2</definedName>
    <definedName name="solver_vir" localSheetId="7" hidden="1">1</definedName>
    <definedName name="solver_vir" localSheetId="8" hidden="1">1</definedName>
    <definedName name="solver_vir" localSheetId="9" hidden="1">1</definedName>
    <definedName name="solver_vir" localSheetId="10" hidden="1">1</definedName>
    <definedName name="solver_vir" localSheetId="11" hidden="1">1</definedName>
    <definedName name="solver_vir" localSheetId="0" hidden="1">1</definedName>
    <definedName name="solver_vir" localSheetId="1" hidden="1">1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" localSheetId="6" hidden="1">1</definedName>
    <definedName name="solver_vol" localSheetId="7" hidden="1">0</definedName>
    <definedName name="solver_vol" localSheetId="9" hidden="1">0</definedName>
    <definedName name="solver_vol" localSheetId="10" hidden="1">0</definedName>
    <definedName name="solver_vol" localSheetId="11" hidden="1">0</definedName>
    <definedName name="solver_vol" localSheetId="0" hidden="1">0</definedName>
    <definedName name="solver_vol" localSheetId="1" hidden="1">0</definedName>
    <definedName name="solver_vol" localSheetId="2" hidden="1">0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st" localSheetId="7" hidden="1">0</definedName>
    <definedName name="solver_vst" localSheetId="9" hidden="1">0</definedName>
    <definedName name="solver_vst" localSheetId="10" hidden="1">0</definedName>
    <definedName name="solver_vst" localSheetId="11" hidden="1">0</definedName>
    <definedName name="solver_vst" localSheetId="0" hidden="1">0</definedName>
    <definedName name="solver_vst" localSheetId="1" hidden="1">0</definedName>
    <definedName name="solver_vst" localSheetId="2" hidden="1">0</definedName>
    <definedName name="solver_vst" localSheetId="3" hidden="1">0</definedName>
    <definedName name="solver_vst" localSheetId="4" hidden="1">0</definedName>
    <definedName name="solver_vst" localSheetId="5" hidden="1">0</definedName>
  </definedNames>
  <calcPr calcId="145621"/>
</workbook>
</file>

<file path=xl/calcChain.xml><?xml version="1.0" encoding="utf-8"?>
<calcChain xmlns="http://schemas.openxmlformats.org/spreadsheetml/2006/main">
  <c r="F15" i="36" l="1"/>
  <c r="F14" i="36"/>
  <c r="F13" i="36"/>
  <c r="E6" i="36"/>
  <c r="D6" i="36"/>
  <c r="D8" i="36" s="1"/>
  <c r="C6" i="36"/>
  <c r="F11" i="36" l="1"/>
  <c r="G33" i="34"/>
  <c r="F33" i="34"/>
  <c r="E33" i="34"/>
  <c r="D33" i="34"/>
  <c r="G32" i="34"/>
  <c r="F32" i="34"/>
  <c r="E32" i="34"/>
  <c r="D32" i="34"/>
  <c r="H32" i="34" s="1"/>
  <c r="G25" i="34"/>
  <c r="G27" i="34" s="1"/>
  <c r="F25" i="34"/>
  <c r="F27" i="34" s="1"/>
  <c r="E25" i="34"/>
  <c r="E27" i="34" s="1"/>
  <c r="D25" i="34"/>
  <c r="D27" i="34" s="1"/>
  <c r="H18" i="34"/>
  <c r="H33" i="34" l="1"/>
  <c r="E28" i="34"/>
  <c r="E29" i="34"/>
  <c r="F28" i="34"/>
  <c r="F29" i="34"/>
  <c r="G29" i="34"/>
  <c r="G28" i="34"/>
  <c r="D28" i="34"/>
  <c r="H27" i="34"/>
  <c r="D29" i="34"/>
  <c r="H29" i="34" l="1"/>
  <c r="G30" i="34"/>
  <c r="G34" i="34"/>
  <c r="G35" i="34" s="1"/>
  <c r="F30" i="34"/>
  <c r="F34" i="34"/>
  <c r="F35" i="34" s="1"/>
  <c r="D30" i="34"/>
  <c r="D34" i="34"/>
  <c r="H28" i="34"/>
  <c r="E30" i="34"/>
  <c r="E34" i="34"/>
  <c r="E35" i="34" s="1"/>
  <c r="D14" i="29"/>
  <c r="E14" i="29" s="1"/>
  <c r="F14" i="29" s="1"/>
  <c r="D13" i="29"/>
  <c r="E13" i="29" s="1"/>
  <c r="F13" i="29" s="1"/>
  <c r="D12" i="29"/>
  <c r="E12" i="29" s="1"/>
  <c r="F12" i="29" s="1"/>
  <c r="D11" i="29"/>
  <c r="E11" i="29" s="1"/>
  <c r="F11" i="29" s="1"/>
  <c r="D10" i="29"/>
  <c r="E10" i="29" s="1"/>
  <c r="F10" i="29" s="1"/>
  <c r="D9" i="29"/>
  <c r="E9" i="29" s="1"/>
  <c r="F9" i="29" s="1"/>
  <c r="D8" i="29"/>
  <c r="E8" i="29" s="1"/>
  <c r="F8" i="29" s="1"/>
  <c r="D7" i="29"/>
  <c r="E7" i="29" s="1"/>
  <c r="F7" i="29" s="1"/>
  <c r="D6" i="29"/>
  <c r="E6" i="29" s="1"/>
  <c r="F6" i="29" s="1"/>
  <c r="D5" i="29"/>
  <c r="E5" i="29" s="1"/>
  <c r="F5" i="29" s="1"/>
  <c r="D35" i="34" l="1"/>
  <c r="H35" i="34" s="1"/>
  <c r="H34" i="34"/>
  <c r="G37" i="34"/>
  <c r="G38" i="34" s="1"/>
  <c r="F37" i="34"/>
  <c r="F38" i="34" s="1"/>
  <c r="D37" i="34"/>
  <c r="H30" i="34"/>
  <c r="E37" i="34"/>
  <c r="E38" i="34" s="1"/>
  <c r="F2" i="29"/>
  <c r="D38" i="34" l="1"/>
  <c r="H37" i="34"/>
  <c r="G33" i="26"/>
  <c r="F33" i="26"/>
  <c r="E33" i="26"/>
  <c r="D33" i="26"/>
  <c r="G32" i="26"/>
  <c r="F32" i="26"/>
  <c r="E32" i="26"/>
  <c r="D32" i="26"/>
  <c r="G25" i="26"/>
  <c r="G27" i="26" s="1"/>
  <c r="F25" i="26"/>
  <c r="F27" i="26" s="1"/>
  <c r="E25" i="26"/>
  <c r="E27" i="26" s="1"/>
  <c r="D25" i="26"/>
  <c r="D27" i="26" s="1"/>
  <c r="H18" i="26"/>
  <c r="G33" i="25"/>
  <c r="F33" i="25"/>
  <c r="E33" i="25"/>
  <c r="D33" i="25"/>
  <c r="G32" i="25"/>
  <c r="F32" i="25"/>
  <c r="E32" i="25"/>
  <c r="D32" i="25"/>
  <c r="G25" i="25"/>
  <c r="G27" i="25" s="1"/>
  <c r="F25" i="25"/>
  <c r="F27" i="25" s="1"/>
  <c r="E25" i="25"/>
  <c r="E27" i="25" s="1"/>
  <c r="D25" i="25"/>
  <c r="D27" i="25" s="1"/>
  <c r="D29" i="25" s="1"/>
  <c r="H18" i="25"/>
  <c r="H38" i="34" l="1"/>
  <c r="C21" i="34"/>
  <c r="H32" i="25"/>
  <c r="H32" i="26"/>
  <c r="H33" i="26"/>
  <c r="H33" i="25"/>
  <c r="D29" i="26"/>
  <c r="H27" i="26"/>
  <c r="D28" i="26"/>
  <c r="F29" i="26"/>
  <c r="F28" i="26"/>
  <c r="E28" i="26"/>
  <c r="E29" i="26"/>
  <c r="G28" i="26"/>
  <c r="G29" i="26"/>
  <c r="E28" i="25"/>
  <c r="E29" i="25"/>
  <c r="G28" i="25"/>
  <c r="G29" i="25"/>
  <c r="H27" i="25"/>
  <c r="D28" i="25"/>
  <c r="F29" i="25"/>
  <c r="F28" i="25"/>
  <c r="D9" i="23"/>
  <c r="H9" i="23" s="1"/>
  <c r="J7" i="23" s="1"/>
  <c r="H7" i="23" s="1"/>
  <c r="I13" i="15"/>
  <c r="I14" i="15" s="1"/>
  <c r="D14" i="15"/>
  <c r="E14" i="15"/>
  <c r="F14" i="15"/>
  <c r="G14" i="15"/>
  <c r="H14" i="15"/>
  <c r="I5" i="14"/>
  <c r="C11" i="14"/>
  <c r="C12" i="14" s="1"/>
  <c r="D11" i="14"/>
  <c r="E11" i="14"/>
  <c r="F11" i="14"/>
  <c r="G11" i="14"/>
  <c r="H11" i="14"/>
  <c r="C13" i="14"/>
  <c r="D13" i="14"/>
  <c r="E13" i="14"/>
  <c r="F13" i="14"/>
  <c r="G13" i="14"/>
  <c r="H13" i="14"/>
  <c r="L5" i="13"/>
  <c r="L6" i="13"/>
  <c r="L7" i="13"/>
  <c r="L8" i="13"/>
  <c r="B25" i="13"/>
  <c r="B26" i="13" s="1"/>
  <c r="M5" i="13"/>
  <c r="M6" i="13"/>
  <c r="M7" i="13"/>
  <c r="M8" i="13"/>
  <c r="C25" i="13"/>
  <c r="C26" i="13" s="1"/>
  <c r="N5" i="13"/>
  <c r="N6" i="13"/>
  <c r="N7" i="13"/>
  <c r="N8" i="13"/>
  <c r="D25" i="13"/>
  <c r="D26" i="13" s="1"/>
  <c r="O5" i="13"/>
  <c r="O6" i="13"/>
  <c r="O7" i="13"/>
  <c r="O8" i="13"/>
  <c r="E25" i="13"/>
  <c r="E26" i="13" s="1"/>
  <c r="L9" i="13"/>
  <c r="L11" i="13"/>
  <c r="L12" i="13"/>
  <c r="L10" i="13"/>
  <c r="M9" i="13"/>
  <c r="M11" i="13"/>
  <c r="M12" i="13"/>
  <c r="M10" i="13"/>
  <c r="N9" i="13"/>
  <c r="N11" i="13"/>
  <c r="N12" i="13"/>
  <c r="N10" i="13"/>
  <c r="O9" i="13"/>
  <c r="O11" i="13"/>
  <c r="O12" i="13"/>
  <c r="O10" i="13"/>
  <c r="L13" i="13"/>
  <c r="L14" i="13"/>
  <c r="L15" i="13"/>
  <c r="L16" i="13"/>
  <c r="M13" i="13"/>
  <c r="M14" i="13"/>
  <c r="M15" i="13"/>
  <c r="M16" i="13"/>
  <c r="N13" i="13"/>
  <c r="N14" i="13"/>
  <c r="N15" i="13"/>
  <c r="N16" i="13"/>
  <c r="O13" i="13"/>
  <c r="O14" i="13"/>
  <c r="O15" i="13"/>
  <c r="O16" i="13"/>
  <c r="L17" i="13"/>
  <c r="L18" i="13"/>
  <c r="L19" i="13"/>
  <c r="L20" i="13"/>
  <c r="M17" i="13"/>
  <c r="M18" i="13"/>
  <c r="M19" i="13"/>
  <c r="M20" i="13"/>
  <c r="N17" i="13"/>
  <c r="N18" i="13"/>
  <c r="N19" i="13"/>
  <c r="N20" i="13"/>
  <c r="O17" i="13"/>
  <c r="O18" i="13"/>
  <c r="O19" i="13"/>
  <c r="O20" i="13"/>
  <c r="L21" i="13"/>
  <c r="L22" i="13"/>
  <c r="L23" i="13"/>
  <c r="L24" i="13"/>
  <c r="M21" i="13"/>
  <c r="M22" i="13"/>
  <c r="M23" i="13"/>
  <c r="M24" i="13"/>
  <c r="N21" i="13"/>
  <c r="N22" i="13"/>
  <c r="N23" i="13"/>
  <c r="N24" i="13"/>
  <c r="O21" i="13"/>
  <c r="O22" i="13"/>
  <c r="O23" i="13"/>
  <c r="O24" i="13"/>
  <c r="L5" i="8"/>
  <c r="L6" i="8"/>
  <c r="L7" i="8"/>
  <c r="L8" i="8"/>
  <c r="B25" i="8"/>
  <c r="B26" i="8" s="1"/>
  <c r="C11" i="1"/>
  <c r="C12" i="1"/>
  <c r="D12" i="1" s="1"/>
  <c r="C13" i="1"/>
  <c r="D11" i="1"/>
  <c r="D13" i="1"/>
  <c r="E11" i="1"/>
  <c r="E13" i="1"/>
  <c r="F11" i="1"/>
  <c r="F13" i="1"/>
  <c r="G11" i="1"/>
  <c r="G13" i="1"/>
  <c r="H11" i="1"/>
  <c r="H13" i="1"/>
  <c r="D14" i="4"/>
  <c r="E14" i="4"/>
  <c r="F14" i="4"/>
  <c r="G14" i="4"/>
  <c r="H14" i="4"/>
  <c r="I13" i="4"/>
  <c r="I14" i="4" s="1"/>
  <c r="E25" i="8"/>
  <c r="E26" i="8" s="1"/>
  <c r="D25" i="8"/>
  <c r="D26" i="8" s="1"/>
  <c r="C25" i="8"/>
  <c r="C26" i="8" s="1"/>
  <c r="O21" i="8"/>
  <c r="O22" i="8"/>
  <c r="O23" i="8"/>
  <c r="O24" i="8"/>
  <c r="N21" i="8"/>
  <c r="N22" i="8"/>
  <c r="N23" i="8"/>
  <c r="N24" i="8"/>
  <c r="M21" i="8"/>
  <c r="M22" i="8"/>
  <c r="M23" i="8"/>
  <c r="M24" i="8"/>
  <c r="L21" i="8"/>
  <c r="L22" i="8"/>
  <c r="L23" i="8"/>
  <c r="L24" i="8"/>
  <c r="O17" i="8"/>
  <c r="O18" i="8"/>
  <c r="O19" i="8"/>
  <c r="O20" i="8"/>
  <c r="N17" i="8"/>
  <c r="N18" i="8"/>
  <c r="N19" i="8"/>
  <c r="N20" i="8"/>
  <c r="M17" i="8"/>
  <c r="M18" i="8"/>
  <c r="M19" i="8"/>
  <c r="M20" i="8"/>
  <c r="L17" i="8"/>
  <c r="L18" i="8"/>
  <c r="L19" i="8"/>
  <c r="L20" i="8"/>
  <c r="O13" i="8"/>
  <c r="O14" i="8"/>
  <c r="O15" i="8"/>
  <c r="O16" i="8"/>
  <c r="N13" i="8"/>
  <c r="N14" i="8"/>
  <c r="N15" i="8"/>
  <c r="N16" i="8"/>
  <c r="M13" i="8"/>
  <c r="M14" i="8"/>
  <c r="M15" i="8"/>
  <c r="M16" i="8"/>
  <c r="L13" i="8"/>
  <c r="L14" i="8"/>
  <c r="L15" i="8"/>
  <c r="L16" i="8"/>
  <c r="O9" i="8"/>
  <c r="O10" i="8"/>
  <c r="O11" i="8"/>
  <c r="O12" i="8"/>
  <c r="N9" i="8"/>
  <c r="N10" i="8"/>
  <c r="N11" i="8"/>
  <c r="N12" i="8"/>
  <c r="M9" i="8"/>
  <c r="M10" i="8"/>
  <c r="M11" i="8"/>
  <c r="M12" i="8"/>
  <c r="L9" i="8"/>
  <c r="L10" i="8"/>
  <c r="L11" i="8"/>
  <c r="L12" i="8"/>
  <c r="O5" i="8"/>
  <c r="O6" i="8"/>
  <c r="O7" i="8"/>
  <c r="O8" i="8"/>
  <c r="N5" i="8"/>
  <c r="N6" i="8"/>
  <c r="N7" i="8"/>
  <c r="N8" i="8"/>
  <c r="M5" i="8"/>
  <c r="M6" i="8"/>
  <c r="M7" i="8"/>
  <c r="M8" i="8"/>
  <c r="I5" i="1"/>
  <c r="C14" i="1"/>
  <c r="D14" i="1" l="1"/>
  <c r="E12" i="1"/>
  <c r="D12" i="14"/>
  <c r="D14" i="14" s="1"/>
  <c r="C14" i="14"/>
  <c r="D17" i="15"/>
  <c r="D17" i="4"/>
  <c r="R16" i="8"/>
  <c r="R24" i="8"/>
  <c r="R12" i="8"/>
  <c r="R8" i="8"/>
  <c r="R20" i="8"/>
  <c r="Q20" i="8"/>
  <c r="Q8" i="8"/>
  <c r="Q16" i="8"/>
  <c r="Q12" i="8"/>
  <c r="Q24" i="8"/>
  <c r="S16" i="8"/>
  <c r="S20" i="8"/>
  <c r="S8" i="8"/>
  <c r="S24" i="8"/>
  <c r="S12" i="8"/>
  <c r="P8" i="8"/>
  <c r="P12" i="8"/>
  <c r="P16" i="8"/>
  <c r="P20" i="8"/>
  <c r="P24" i="8"/>
  <c r="R8" i="13"/>
  <c r="R16" i="13"/>
  <c r="R24" i="13"/>
  <c r="R12" i="13"/>
  <c r="R20" i="13"/>
  <c r="P20" i="13"/>
  <c r="P24" i="13"/>
  <c r="P8" i="13"/>
  <c r="P16" i="13"/>
  <c r="P12" i="13"/>
  <c r="S24" i="13"/>
  <c r="S8" i="13"/>
  <c r="S20" i="13"/>
  <c r="S12" i="13"/>
  <c r="S16" i="13"/>
  <c r="Q12" i="13"/>
  <c r="Q20" i="13"/>
  <c r="Q8" i="13"/>
  <c r="Q16" i="13"/>
  <c r="Q24" i="13"/>
  <c r="F34" i="26"/>
  <c r="F35" i="26" s="1"/>
  <c r="F30" i="26"/>
  <c r="D34" i="26"/>
  <c r="D30" i="26"/>
  <c r="H28" i="26"/>
  <c r="H29" i="26"/>
  <c r="G30" i="26"/>
  <c r="G34" i="26"/>
  <c r="G35" i="26" s="1"/>
  <c r="E30" i="26"/>
  <c r="E34" i="26"/>
  <c r="E35" i="26" s="1"/>
  <c r="F34" i="25"/>
  <c r="F35" i="25" s="1"/>
  <c r="F30" i="25"/>
  <c r="D34" i="25"/>
  <c r="D30" i="25"/>
  <c r="H28" i="25"/>
  <c r="G30" i="25"/>
  <c r="G34" i="25"/>
  <c r="G35" i="25" s="1"/>
  <c r="E30" i="25"/>
  <c r="E34" i="25"/>
  <c r="E35" i="25" s="1"/>
  <c r="H29" i="25"/>
  <c r="E12" i="14" l="1"/>
  <c r="F12" i="14" s="1"/>
  <c r="E14" i="1"/>
  <c r="F12" i="1"/>
  <c r="E37" i="25"/>
  <c r="E38" i="25" s="1"/>
  <c r="G37" i="25"/>
  <c r="G38" i="25" s="1"/>
  <c r="F37" i="25"/>
  <c r="F38" i="25" s="1"/>
  <c r="F37" i="26"/>
  <c r="F38" i="26" s="1"/>
  <c r="G5" i="13"/>
  <c r="G5" i="8"/>
  <c r="H30" i="26"/>
  <c r="H34" i="26"/>
  <c r="D35" i="26"/>
  <c r="H35" i="26" s="1"/>
  <c r="E37" i="26"/>
  <c r="E38" i="26" s="1"/>
  <c r="G37" i="26"/>
  <c r="G38" i="26" s="1"/>
  <c r="H34" i="25"/>
  <c r="D35" i="25"/>
  <c r="H35" i="25" s="1"/>
  <c r="H30" i="25"/>
  <c r="E14" i="14" l="1"/>
  <c r="G12" i="1"/>
  <c r="F14" i="1"/>
  <c r="G12" i="14"/>
  <c r="F14" i="14"/>
  <c r="D37" i="26"/>
  <c r="D37" i="25"/>
  <c r="H12" i="1" l="1"/>
  <c r="H14" i="1" s="1"/>
  <c r="G14" i="1"/>
  <c r="C16" i="1" s="1"/>
  <c r="H12" i="14"/>
  <c r="H14" i="14" s="1"/>
  <c r="G14" i="14"/>
  <c r="H37" i="26"/>
  <c r="D38" i="26"/>
  <c r="H37" i="25"/>
  <c r="D38" i="25"/>
  <c r="C16" i="14" l="1"/>
  <c r="H38" i="26"/>
  <c r="C21" i="26"/>
  <c r="H38" i="25"/>
  <c r="C21" i="25"/>
</calcChain>
</file>

<file path=xl/sharedStrings.xml><?xml version="1.0" encoding="utf-8"?>
<sst xmlns="http://schemas.openxmlformats.org/spreadsheetml/2006/main" count="302" uniqueCount="100">
  <si>
    <t>Sequencing Model</t>
  </si>
  <si>
    <t>Data</t>
  </si>
  <si>
    <t>Job</t>
  </si>
  <si>
    <t>Total</t>
  </si>
  <si>
    <t>Process time</t>
  </si>
  <si>
    <t>Due date</t>
  </si>
  <si>
    <t>Decisions</t>
  </si>
  <si>
    <t>Position</t>
  </si>
  <si>
    <t>Completion</t>
  </si>
  <si>
    <t>Tardiness</t>
  </si>
  <si>
    <t>Single-Machine Tardiness</t>
  </si>
  <si>
    <t>To</t>
  </si>
  <si>
    <t xml:space="preserve"> </t>
  </si>
  <si>
    <t>From</t>
  </si>
  <si>
    <t>Objective</t>
  </si>
  <si>
    <t>Tour</t>
  </si>
  <si>
    <t>Tour length</t>
  </si>
  <si>
    <t>Distances</t>
  </si>
  <si>
    <t>Calculations</t>
  </si>
  <si>
    <t>Student</t>
  </si>
  <si>
    <t>Major</t>
  </si>
  <si>
    <t>Firm</t>
  </si>
  <si>
    <t>Gender</t>
  </si>
  <si>
    <t>Int</t>
  </si>
  <si>
    <t>Metric</t>
  </si>
  <si>
    <t>Groups</t>
  </si>
  <si>
    <t>Avg.</t>
  </si>
  <si>
    <t>a</t>
  </si>
  <si>
    <t>b</t>
  </si>
  <si>
    <t>Difference</t>
  </si>
  <si>
    <t>Traveling Salesperson Problem</t>
  </si>
  <si>
    <t>Total Tardiness</t>
  </si>
  <si>
    <t>Maj</t>
  </si>
  <si>
    <t>Gen</t>
  </si>
  <si>
    <t>Penalty</t>
  </si>
  <si>
    <t>Team Formation</t>
  </si>
  <si>
    <t>Team</t>
  </si>
  <si>
    <t>Product Mix with Fixed Costs</t>
  </si>
  <si>
    <t>F1</t>
  </si>
  <si>
    <t>F2</t>
  </si>
  <si>
    <t>F3</t>
  </si>
  <si>
    <t>K-units</t>
  </si>
  <si>
    <t>binary</t>
  </si>
  <si>
    <t>Variable profit</t>
  </si>
  <si>
    <t>Fixed cost</t>
  </si>
  <si>
    <t>K$</t>
  </si>
  <si>
    <t>Constraints</t>
  </si>
  <si>
    <t>X</t>
  </si>
  <si>
    <t>&lt;=</t>
  </si>
  <si>
    <t>Y</t>
  </si>
  <si>
    <t>Z</t>
  </si>
  <si>
    <t>RHS</t>
  </si>
  <si>
    <t>Capital Budgeting</t>
  </si>
  <si>
    <t>P1</t>
  </si>
  <si>
    <t>P2</t>
  </si>
  <si>
    <t>P3</t>
  </si>
  <si>
    <t>P4</t>
  </si>
  <si>
    <t>P5</t>
  </si>
  <si>
    <t>1 for Yes</t>
  </si>
  <si>
    <t>NPV</t>
  </si>
  <si>
    <t>Capital</t>
  </si>
  <si>
    <t>Demands</t>
  </si>
  <si>
    <t>Minimum</t>
  </si>
  <si>
    <t>Budget</t>
  </si>
  <si>
    <t>Advertising Budget Model</t>
  </si>
  <si>
    <t>SGP/KRB</t>
  </si>
  <si>
    <t>Cost Table</t>
  </si>
  <si>
    <t>Units</t>
  </si>
  <si>
    <t>Cost</t>
  </si>
  <si>
    <t>PARAMETERS</t>
  </si>
  <si>
    <t>Q1</t>
  </si>
  <si>
    <t>Q2</t>
  </si>
  <si>
    <t>Q3</t>
  </si>
  <si>
    <t>Q4</t>
  </si>
  <si>
    <t>Price</t>
  </si>
  <si>
    <t>Seasonal</t>
  </si>
  <si>
    <t>OHD rate</t>
  </si>
  <si>
    <t>Sales Parameters</t>
  </si>
  <si>
    <t>Sales Expense</t>
  </si>
  <si>
    <t>Ad Budget</t>
  </si>
  <si>
    <t>DECISIONS</t>
  </si>
  <si>
    <t>Ad Expenditures</t>
  </si>
  <si>
    <t>OUTPUTS</t>
  </si>
  <si>
    <t>Profit</t>
  </si>
  <si>
    <t>Base case</t>
  </si>
  <si>
    <t>CALCULATIONS</t>
  </si>
  <si>
    <t>Quarter</t>
  </si>
  <si>
    <t>Units Sold</t>
  </si>
  <si>
    <t>Revenue</t>
  </si>
  <si>
    <t>Cost of Goods</t>
  </si>
  <si>
    <t>Gross Margin</t>
  </si>
  <si>
    <t>Advertising</t>
  </si>
  <si>
    <t>Overhead</t>
  </si>
  <si>
    <t>Total Fixed Cost</t>
  </si>
  <si>
    <t>Profit Margin</t>
  </si>
  <si>
    <t>Pharmacy Hours</t>
  </si>
  <si>
    <t>Sum of Absolute Differences</t>
  </si>
  <si>
    <t>Hours</t>
  </si>
  <si>
    <t>Model</t>
  </si>
  <si>
    <t>Abs. 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</si>
</sst>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Border="1"/>
    <xf numFmtId="1" fontId="0" fillId="0" borderId="9" xfId="0" applyNumberFormat="1" applyBorder="1"/>
    <xf numFmtId="0" fontId="0" fillId="2" borderId="1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0" fontId="0" fillId="3" borderId="2" xfId="0" applyNumberFormat="1" applyFill="1" applyBorder="1"/>
    <xf numFmtId="0" fontId="0" fillId="3" borderId="3" xfId="0" applyNumberFormat="1" applyFill="1" applyBorder="1"/>
    <xf numFmtId="0" fontId="0" fillId="3" borderId="4" xfId="0" applyNumberFormat="1" applyFill="1" applyBorder="1"/>
    <xf numFmtId="164" fontId="0" fillId="2" borderId="1" xfId="0" applyNumberFormat="1" applyFill="1" applyBorder="1"/>
    <xf numFmtId="164" fontId="0" fillId="0" borderId="0" xfId="0" applyNumberFormat="1"/>
    <xf numFmtId="164" fontId="0" fillId="0" borderId="1" xfId="0" applyNumberFormat="1" applyBorder="1"/>
    <xf numFmtId="0" fontId="4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Border="1"/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4" fillId="0" borderId="0" xfId="0" applyFont="1"/>
    <xf numFmtId="14" fontId="1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4" fillId="0" borderId="8" xfId="1" applyNumberFormat="1" applyFont="1" applyBorder="1"/>
    <xf numFmtId="166" fontId="4" fillId="0" borderId="9" xfId="2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4" fillId="0" borderId="8" xfId="1" applyNumberFormat="1" applyFont="1" applyFill="1" applyBorder="1"/>
    <xf numFmtId="2" fontId="4" fillId="0" borderId="9" xfId="0" applyNumberFormat="1" applyFont="1" applyBorder="1"/>
    <xf numFmtId="0" fontId="1" fillId="0" borderId="8" xfId="0" applyFont="1" applyBorder="1"/>
    <xf numFmtId="7" fontId="1" fillId="0" borderId="0" xfId="0" applyNumberFormat="1" applyFont="1" applyBorder="1"/>
    <xf numFmtId="0" fontId="1" fillId="0" borderId="9" xfId="0" applyFont="1" applyBorder="1"/>
    <xf numFmtId="7" fontId="8" fillId="0" borderId="0" xfId="0" applyNumberFormat="1" applyFont="1" applyBorder="1"/>
    <xf numFmtId="2" fontId="4" fillId="0" borderId="9" xfId="0" applyNumberFormat="1" applyFont="1" applyFill="1" applyBorder="1"/>
    <xf numFmtId="0" fontId="4" fillId="0" borderId="0" xfId="0" applyFont="1" applyBorder="1"/>
    <xf numFmtId="0" fontId="1" fillId="0" borderId="10" xfId="0" applyFont="1" applyBorder="1"/>
    <xf numFmtId="5" fontId="1" fillId="0" borderId="1" xfId="0" applyNumberFormat="1" applyFont="1" applyFill="1" applyBorder="1"/>
    <xf numFmtId="0" fontId="1" fillId="0" borderId="11" xfId="0" applyFont="1" applyBorder="1"/>
    <xf numFmtId="0" fontId="1" fillId="0" borderId="12" xfId="0" applyFont="1" applyBorder="1"/>
    <xf numFmtId="165" fontId="4" fillId="0" borderId="10" xfId="1" applyNumberFormat="1" applyFont="1" applyBorder="1"/>
    <xf numFmtId="2" fontId="4" fillId="0" borderId="12" xfId="0" applyNumberFormat="1" applyFont="1" applyBorder="1"/>
    <xf numFmtId="0" fontId="1" fillId="0" borderId="2" xfId="0" applyFont="1" applyBorder="1"/>
    <xf numFmtId="0" fontId="1" fillId="0" borderId="3" xfId="0" applyFont="1" applyBorder="1"/>
    <xf numFmtId="5" fontId="1" fillId="3" borderId="2" xfId="0" applyNumberFormat="1" applyFont="1" applyFill="1" applyBorder="1"/>
    <xf numFmtId="5" fontId="1" fillId="3" borderId="3" xfId="0" applyNumberFormat="1" applyFont="1" applyFill="1" applyBorder="1"/>
    <xf numFmtId="5" fontId="1" fillId="3" borderId="4" xfId="0" applyNumberFormat="1" applyFont="1" applyFill="1" applyBorder="1"/>
    <xf numFmtId="5" fontId="1" fillId="0" borderId="1" xfId="0" applyNumberFormat="1" applyFont="1" applyBorder="1"/>
    <xf numFmtId="5" fontId="1" fillId="2" borderId="1" xfId="0" applyNumberFormat="1" applyFont="1" applyFill="1" applyBorder="1"/>
    <xf numFmtId="5" fontId="1" fillId="0" borderId="4" xfId="0" applyNumberFormat="1" applyFont="1" applyBorder="1"/>
    <xf numFmtId="5" fontId="1" fillId="0" borderId="0" xfId="0" applyNumberFormat="1" applyFont="1"/>
    <xf numFmtId="10" fontId="1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9" xfId="0" applyFont="1" applyBorder="1"/>
    <xf numFmtId="1" fontId="4" fillId="0" borderId="0" xfId="0" applyNumberFormat="1" applyFont="1" applyBorder="1"/>
    <xf numFmtId="1" fontId="4" fillId="0" borderId="9" xfId="0" applyNumberFormat="1" applyFont="1" applyBorder="1"/>
    <xf numFmtId="10" fontId="4" fillId="0" borderId="11" xfId="0" applyNumberFormat="1" applyFont="1" applyBorder="1"/>
    <xf numFmtId="10" fontId="4" fillId="0" borderId="12" xfId="0" applyNumberFormat="1" applyFont="1" applyBorder="1"/>
    <xf numFmtId="0" fontId="0" fillId="3" borderId="13" xfId="0" applyFill="1" applyBorder="1"/>
    <xf numFmtId="0" fontId="0" fillId="3" borderId="15" xfId="0" applyFill="1" applyBorder="1"/>
    <xf numFmtId="1" fontId="0" fillId="2" borderId="1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2" sqref="F2"/>
    </sheetView>
  </sheetViews>
  <sheetFormatPr defaultColWidth="8.85546875" defaultRowHeight="12.75" x14ac:dyDescent="0.2"/>
  <cols>
    <col min="1" max="1" width="9.7109375" style="1" customWidth="1"/>
    <col min="2" max="8" width="9.7109375" customWidth="1"/>
  </cols>
  <sheetData>
    <row r="1" spans="1:7" x14ac:dyDescent="0.2">
      <c r="A1" s="1" t="s">
        <v>95</v>
      </c>
      <c r="C1" s="6" t="s">
        <v>27</v>
      </c>
      <c r="D1" s="115">
        <v>1149.8403549194336</v>
      </c>
      <c r="F1" s="9" t="s">
        <v>96</v>
      </c>
    </row>
    <row r="2" spans="1:7" x14ac:dyDescent="0.2">
      <c r="C2" s="6" t="s">
        <v>28</v>
      </c>
      <c r="D2" s="116">
        <v>0.44936889410018921</v>
      </c>
      <c r="F2" s="117">
        <f>SUM(F5:F14)</f>
        <v>5710.6676218244647</v>
      </c>
    </row>
    <row r="3" spans="1:7" x14ac:dyDescent="0.2">
      <c r="C3" s="6"/>
      <c r="D3" s="6"/>
      <c r="E3" s="6"/>
      <c r="F3" s="6"/>
      <c r="G3" s="6"/>
    </row>
    <row r="4" spans="1:7" x14ac:dyDescent="0.2">
      <c r="A4" s="1" t="s">
        <v>1</v>
      </c>
      <c r="B4" s="6" t="s">
        <v>97</v>
      </c>
      <c r="C4" s="6" t="s">
        <v>88</v>
      </c>
      <c r="D4" s="6" t="s">
        <v>98</v>
      </c>
      <c r="E4" s="6" t="s">
        <v>29</v>
      </c>
      <c r="F4" s="6" t="s">
        <v>99</v>
      </c>
    </row>
    <row r="5" spans="1:7" x14ac:dyDescent="0.2">
      <c r="B5">
        <v>40</v>
      </c>
      <c r="C5">
        <v>5958</v>
      </c>
      <c r="D5" s="24">
        <f t="shared" ref="D5:D14" si="0">$D$1*B5^$D$2</f>
        <v>6033.279890844854</v>
      </c>
      <c r="E5" s="24">
        <f t="shared" ref="E5:E14" si="1">C5-D5</f>
        <v>-75.279890844853981</v>
      </c>
      <c r="F5" s="24">
        <f t="shared" ref="F5:F14" si="2">ABS(E5)</f>
        <v>75.279890844853981</v>
      </c>
    </row>
    <row r="6" spans="1:7" x14ac:dyDescent="0.2">
      <c r="B6">
        <v>44</v>
      </c>
      <c r="C6">
        <v>6662</v>
      </c>
      <c r="D6" s="24">
        <f t="shared" si="0"/>
        <v>6297.2952876228946</v>
      </c>
      <c r="E6" s="24">
        <f t="shared" si="1"/>
        <v>364.70471237710535</v>
      </c>
      <c r="F6" s="24">
        <f t="shared" si="2"/>
        <v>364.70471237710535</v>
      </c>
    </row>
    <row r="7" spans="1:7" x14ac:dyDescent="0.2">
      <c r="B7">
        <v>48</v>
      </c>
      <c r="C7">
        <v>6004</v>
      </c>
      <c r="D7" s="24">
        <f t="shared" si="0"/>
        <v>6548.3979244358061</v>
      </c>
      <c r="E7" s="24">
        <f t="shared" si="1"/>
        <v>-544.39792443580609</v>
      </c>
      <c r="F7" s="24">
        <f t="shared" si="2"/>
        <v>544.39792443580609</v>
      </c>
    </row>
    <row r="8" spans="1:7" x14ac:dyDescent="0.2">
      <c r="B8">
        <v>48</v>
      </c>
      <c r="C8">
        <v>6011</v>
      </c>
      <c r="D8" s="24">
        <f t="shared" si="0"/>
        <v>6548.3979244358061</v>
      </c>
      <c r="E8" s="24">
        <f t="shared" si="1"/>
        <v>-537.39792443580609</v>
      </c>
      <c r="F8" s="24">
        <f t="shared" si="2"/>
        <v>537.39792443580609</v>
      </c>
    </row>
    <row r="9" spans="1:7" x14ac:dyDescent="0.2">
      <c r="B9">
        <v>60</v>
      </c>
      <c r="C9">
        <v>7250</v>
      </c>
      <c r="D9" s="24">
        <f t="shared" si="0"/>
        <v>7239.0805242548258</v>
      </c>
      <c r="E9" s="24">
        <f t="shared" si="1"/>
        <v>10.919475745174168</v>
      </c>
      <c r="F9" s="24">
        <f t="shared" si="2"/>
        <v>10.919475745174168</v>
      </c>
    </row>
    <row r="10" spans="1:7" x14ac:dyDescent="0.2">
      <c r="B10">
        <v>70</v>
      </c>
      <c r="C10">
        <v>8632</v>
      </c>
      <c r="D10" s="24">
        <f t="shared" si="0"/>
        <v>7758.3114932208591</v>
      </c>
      <c r="E10" s="24">
        <f t="shared" si="1"/>
        <v>873.68850677914088</v>
      </c>
      <c r="F10" s="24">
        <f t="shared" si="2"/>
        <v>873.68850677914088</v>
      </c>
    </row>
    <row r="11" spans="1:7" x14ac:dyDescent="0.2">
      <c r="B11">
        <v>72</v>
      </c>
      <c r="C11">
        <v>6964</v>
      </c>
      <c r="D11" s="24">
        <f t="shared" si="0"/>
        <v>7857.1491357109599</v>
      </c>
      <c r="E11" s="24">
        <f t="shared" si="1"/>
        <v>-893.14913571095985</v>
      </c>
      <c r="F11" s="24">
        <f t="shared" si="2"/>
        <v>893.14913571095985</v>
      </c>
    </row>
    <row r="12" spans="1:7" x14ac:dyDescent="0.2">
      <c r="B12">
        <v>90</v>
      </c>
      <c r="C12">
        <v>11097</v>
      </c>
      <c r="D12" s="24">
        <f t="shared" si="0"/>
        <v>8685.8703366581649</v>
      </c>
      <c r="E12" s="24">
        <f t="shared" si="1"/>
        <v>2411.1296633418351</v>
      </c>
      <c r="F12" s="24">
        <f t="shared" si="2"/>
        <v>2411.1296633418351</v>
      </c>
    </row>
    <row r="13" spans="1:7" x14ac:dyDescent="0.2">
      <c r="B13">
        <v>100</v>
      </c>
      <c r="C13">
        <v>9107</v>
      </c>
      <c r="D13" s="24">
        <f t="shared" si="0"/>
        <v>9106.9999632467079</v>
      </c>
      <c r="E13" s="24">
        <f t="shared" si="1"/>
        <v>3.6753292079083622E-5</v>
      </c>
      <c r="F13" s="24">
        <f t="shared" si="2"/>
        <v>3.6753292079083622E-5</v>
      </c>
    </row>
    <row r="14" spans="1:7" x14ac:dyDescent="0.2">
      <c r="B14">
        <v>168</v>
      </c>
      <c r="C14">
        <v>11498</v>
      </c>
      <c r="D14" s="24">
        <f t="shared" si="0"/>
        <v>11498.000351400491</v>
      </c>
      <c r="E14" s="24">
        <f t="shared" si="1"/>
        <v>-3.5140049112669658E-4</v>
      </c>
      <c r="F14" s="24">
        <f t="shared" si="2"/>
        <v>3.5140049112669658E-4</v>
      </c>
    </row>
  </sheetData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7"/>
  <sheetViews>
    <sheetView workbookViewId="0">
      <selection activeCell="D17" sqref="D17"/>
    </sheetView>
  </sheetViews>
  <sheetFormatPr defaultColWidth="6.42578125" defaultRowHeight="12.75" x14ac:dyDescent="0.2"/>
  <cols>
    <col min="1" max="1" width="10.28515625" customWidth="1"/>
  </cols>
  <sheetData>
    <row r="1" spans="1:9" x14ac:dyDescent="0.2">
      <c r="A1" s="1" t="s">
        <v>30</v>
      </c>
    </row>
    <row r="3" spans="1:9" x14ac:dyDescent="0.2">
      <c r="A3" s="1" t="s">
        <v>1</v>
      </c>
      <c r="E3" s="8" t="s">
        <v>11</v>
      </c>
      <c r="F3" s="8"/>
    </row>
    <row r="4" spans="1:9" x14ac:dyDescent="0.2">
      <c r="A4" t="s">
        <v>12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</row>
    <row r="5" spans="1:9" x14ac:dyDescent="0.2">
      <c r="B5" s="9">
        <v>1</v>
      </c>
      <c r="C5" s="10">
        <v>999</v>
      </c>
      <c r="D5" s="11">
        <v>16</v>
      </c>
      <c r="E5" s="11">
        <v>63</v>
      </c>
      <c r="F5" s="11">
        <v>21</v>
      </c>
      <c r="G5" s="11">
        <v>20</v>
      </c>
      <c r="H5" s="12">
        <v>66</v>
      </c>
    </row>
    <row r="6" spans="1:9" x14ac:dyDescent="0.2">
      <c r="B6" s="9">
        <v>2</v>
      </c>
      <c r="C6" s="13">
        <v>57</v>
      </c>
      <c r="D6" s="14">
        <v>999</v>
      </c>
      <c r="E6" s="14">
        <v>40</v>
      </c>
      <c r="F6" s="14">
        <v>46</v>
      </c>
      <c r="G6" s="14">
        <v>69</v>
      </c>
      <c r="H6" s="15">
        <v>42</v>
      </c>
    </row>
    <row r="7" spans="1:9" x14ac:dyDescent="0.2">
      <c r="A7" s="16" t="s">
        <v>13</v>
      </c>
      <c r="B7" s="9">
        <v>3</v>
      </c>
      <c r="C7" s="13">
        <v>23</v>
      </c>
      <c r="D7" s="14">
        <v>11</v>
      </c>
      <c r="E7" s="14">
        <v>999</v>
      </c>
      <c r="F7" s="14">
        <v>55</v>
      </c>
      <c r="G7" s="14">
        <v>53</v>
      </c>
      <c r="H7" s="15">
        <v>47</v>
      </c>
    </row>
    <row r="8" spans="1:9" x14ac:dyDescent="0.2">
      <c r="A8" s="16"/>
      <c r="B8" s="9">
        <v>4</v>
      </c>
      <c r="C8" s="13">
        <v>71</v>
      </c>
      <c r="D8" s="14">
        <v>53</v>
      </c>
      <c r="E8" s="14">
        <v>58</v>
      </c>
      <c r="F8" s="14">
        <v>999</v>
      </c>
      <c r="G8" s="14">
        <v>47</v>
      </c>
      <c r="H8" s="15">
        <v>5</v>
      </c>
    </row>
    <row r="9" spans="1:9" x14ac:dyDescent="0.2">
      <c r="B9" s="9">
        <v>5</v>
      </c>
      <c r="C9" s="13">
        <v>27</v>
      </c>
      <c r="D9" s="14">
        <v>79</v>
      </c>
      <c r="E9" s="14">
        <v>53</v>
      </c>
      <c r="F9" s="14">
        <v>35</v>
      </c>
      <c r="G9" s="14">
        <v>999</v>
      </c>
      <c r="H9" s="15">
        <v>30</v>
      </c>
    </row>
    <row r="10" spans="1:9" x14ac:dyDescent="0.2">
      <c r="B10" s="9">
        <v>6</v>
      </c>
      <c r="C10" s="17">
        <v>57</v>
      </c>
      <c r="D10" s="18">
        <v>47</v>
      </c>
      <c r="E10" s="18">
        <v>51</v>
      </c>
      <c r="F10" s="18">
        <v>17</v>
      </c>
      <c r="G10" s="18">
        <v>24</v>
      </c>
      <c r="H10" s="19">
        <v>999</v>
      </c>
    </row>
    <row r="11" spans="1:9" x14ac:dyDescent="0.2">
      <c r="A11" s="1" t="s">
        <v>12</v>
      </c>
    </row>
    <row r="12" spans="1:9" x14ac:dyDescent="0.2">
      <c r="A12" s="1" t="s">
        <v>6</v>
      </c>
    </row>
    <row r="13" spans="1:9" x14ac:dyDescent="0.2">
      <c r="A13" s="1" t="s">
        <v>12</v>
      </c>
      <c r="B13" t="s">
        <v>15</v>
      </c>
      <c r="C13" s="3">
        <v>3</v>
      </c>
      <c r="D13" s="4">
        <v>4</v>
      </c>
      <c r="E13" s="4">
        <v>6</v>
      </c>
      <c r="F13" s="4">
        <v>5</v>
      </c>
      <c r="G13" s="4">
        <v>1</v>
      </c>
      <c r="H13" s="5">
        <v>2</v>
      </c>
      <c r="I13" s="20">
        <f>C13</f>
        <v>3</v>
      </c>
    </row>
    <row r="14" spans="1:9" x14ac:dyDescent="0.2">
      <c r="B14" t="s">
        <v>17</v>
      </c>
      <c r="D14">
        <f t="shared" ref="D14:I14" si="0">INDEX($C$5:$H$10,C13,D13)</f>
        <v>55</v>
      </c>
      <c r="E14">
        <f t="shared" si="0"/>
        <v>5</v>
      </c>
      <c r="F14">
        <f t="shared" si="0"/>
        <v>24</v>
      </c>
      <c r="G14">
        <f t="shared" si="0"/>
        <v>27</v>
      </c>
      <c r="H14">
        <f t="shared" si="0"/>
        <v>16</v>
      </c>
      <c r="I14">
        <f t="shared" si="0"/>
        <v>40</v>
      </c>
    </row>
    <row r="16" spans="1:9" x14ac:dyDescent="0.2">
      <c r="A16" s="1" t="s">
        <v>14</v>
      </c>
    </row>
    <row r="17" spans="2:4" x14ac:dyDescent="0.2">
      <c r="B17" t="s">
        <v>16</v>
      </c>
      <c r="D17" s="2">
        <f>SUM(D14:I14)</f>
        <v>167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6"/>
  <sheetViews>
    <sheetView zoomScaleNormal="100" workbookViewId="0">
      <selection activeCell="G5" sqref="G5"/>
    </sheetView>
  </sheetViews>
  <sheetFormatPr defaultRowHeight="12.75" x14ac:dyDescent="0.2"/>
  <cols>
    <col min="1" max="1" width="8.28515625" customWidth="1"/>
    <col min="2" max="5" width="7.140625" customWidth="1"/>
    <col min="6" max="6" width="3.7109375" customWidth="1"/>
    <col min="8" max="8" width="3.5703125" customWidth="1"/>
    <col min="9" max="9" width="7.140625" customWidth="1"/>
    <col min="10" max="10" width="9.42578125" customWidth="1"/>
    <col min="11" max="11" width="8.42578125" customWidth="1"/>
    <col min="12" max="15" width="7.28515625" customWidth="1"/>
    <col min="16" max="19" width="4.85546875" customWidth="1"/>
    <col min="20" max="23" width="6.5703125" customWidth="1"/>
  </cols>
  <sheetData>
    <row r="1" spans="1:21" x14ac:dyDescent="0.2">
      <c r="A1" s="1" t="s">
        <v>35</v>
      </c>
    </row>
    <row r="3" spans="1:21" s="1" customFormat="1" x14ac:dyDescent="0.2">
      <c r="A3" s="1" t="s">
        <v>1</v>
      </c>
      <c r="G3" s="25" t="s">
        <v>14</v>
      </c>
      <c r="H3" s="25"/>
      <c r="I3" s="26"/>
      <c r="J3" s="26"/>
      <c r="K3" s="25" t="s">
        <v>6</v>
      </c>
      <c r="P3" s="1" t="s">
        <v>18</v>
      </c>
    </row>
    <row r="4" spans="1:21" x14ac:dyDescent="0.2">
      <c r="A4" s="27" t="s">
        <v>19</v>
      </c>
      <c r="B4" s="28" t="s">
        <v>20</v>
      </c>
      <c r="C4" s="28" t="s">
        <v>21</v>
      </c>
      <c r="D4" s="28" t="s">
        <v>22</v>
      </c>
      <c r="E4" s="29" t="s">
        <v>23</v>
      </c>
      <c r="F4" s="30"/>
      <c r="G4" s="25" t="s">
        <v>24</v>
      </c>
      <c r="H4" s="25"/>
      <c r="I4" s="31" t="s">
        <v>36</v>
      </c>
      <c r="J4" s="31" t="s">
        <v>7</v>
      </c>
      <c r="K4" s="31" t="s">
        <v>19</v>
      </c>
      <c r="L4" s="32" t="s">
        <v>20</v>
      </c>
      <c r="M4" s="28" t="s">
        <v>21</v>
      </c>
      <c r="N4" s="28" t="s">
        <v>22</v>
      </c>
      <c r="O4" s="29" t="s">
        <v>23</v>
      </c>
      <c r="P4" s="47" t="s">
        <v>32</v>
      </c>
      <c r="Q4" s="48" t="s">
        <v>21</v>
      </c>
      <c r="R4" s="48" t="s">
        <v>33</v>
      </c>
      <c r="S4" s="49" t="s">
        <v>23</v>
      </c>
      <c r="U4" s="1"/>
    </row>
    <row r="5" spans="1:21" x14ac:dyDescent="0.2">
      <c r="A5" s="33">
        <v>1</v>
      </c>
      <c r="B5" s="68">
        <v>0</v>
      </c>
      <c r="C5" s="68">
        <v>0</v>
      </c>
      <c r="D5" s="68">
        <v>0</v>
      </c>
      <c r="E5" s="69">
        <v>0</v>
      </c>
      <c r="F5" s="35"/>
      <c r="G5" s="36">
        <f>SUM(P8:S24)</f>
        <v>8.0000000000000018</v>
      </c>
      <c r="H5" s="25"/>
      <c r="I5" s="37">
        <v>1</v>
      </c>
      <c r="J5" s="37">
        <v>1</v>
      </c>
      <c r="K5" s="38">
        <v>1</v>
      </c>
      <c r="L5">
        <f t="shared" ref="L5:L24" si="0">INDEX($A$5:$E$24,$K5,2)</f>
        <v>0</v>
      </c>
      <c r="M5">
        <f t="shared" ref="M5:M24" si="1">INDEX($A$5:$E$24,$K5,3)</f>
        <v>0</v>
      </c>
      <c r="N5">
        <f t="shared" ref="N5:N24" si="2">INDEX($A$5:$E$24,$K5,4)</f>
        <v>0</v>
      </c>
      <c r="O5">
        <f t="shared" ref="O5:O24" si="3">INDEX($A$5:$E$24,$K5,5)</f>
        <v>0</v>
      </c>
      <c r="U5" s="1"/>
    </row>
    <row r="6" spans="1:21" x14ac:dyDescent="0.2">
      <c r="A6" s="33">
        <v>2</v>
      </c>
      <c r="B6" s="68">
        <v>0</v>
      </c>
      <c r="C6" s="68">
        <v>1</v>
      </c>
      <c r="D6" s="68">
        <v>1</v>
      </c>
      <c r="E6" s="69">
        <v>0</v>
      </c>
      <c r="F6" s="34"/>
      <c r="H6" s="25"/>
      <c r="I6" s="37">
        <v>1</v>
      </c>
      <c r="J6" s="37">
        <v>2</v>
      </c>
      <c r="K6" s="39">
        <v>2</v>
      </c>
      <c r="L6">
        <f t="shared" si="0"/>
        <v>0</v>
      </c>
      <c r="M6">
        <f t="shared" si="1"/>
        <v>1</v>
      </c>
      <c r="N6">
        <f t="shared" si="2"/>
        <v>1</v>
      </c>
      <c r="O6">
        <f t="shared" si="3"/>
        <v>0</v>
      </c>
      <c r="U6" s="1"/>
    </row>
    <row r="7" spans="1:21" x14ac:dyDescent="0.2">
      <c r="A7" s="33">
        <v>3</v>
      </c>
      <c r="B7" s="68">
        <v>1</v>
      </c>
      <c r="C7" s="68">
        <v>0</v>
      </c>
      <c r="D7" s="68">
        <v>1</v>
      </c>
      <c r="E7" s="69">
        <v>1</v>
      </c>
      <c r="F7" s="34"/>
      <c r="H7" s="25"/>
      <c r="I7" s="37">
        <v>1</v>
      </c>
      <c r="J7" s="37">
        <v>3</v>
      </c>
      <c r="K7" s="39">
        <v>3</v>
      </c>
      <c r="L7">
        <f t="shared" si="0"/>
        <v>1</v>
      </c>
      <c r="M7">
        <f t="shared" si="1"/>
        <v>0</v>
      </c>
      <c r="N7">
        <f t="shared" si="2"/>
        <v>1</v>
      </c>
      <c r="O7">
        <f t="shared" si="3"/>
        <v>1</v>
      </c>
      <c r="U7" s="1"/>
    </row>
    <row r="8" spans="1:21" x14ac:dyDescent="0.2">
      <c r="A8" s="33">
        <v>4</v>
      </c>
      <c r="B8" s="68">
        <v>1</v>
      </c>
      <c r="C8" s="68">
        <v>0</v>
      </c>
      <c r="D8" s="68">
        <v>0</v>
      </c>
      <c r="E8" s="69">
        <v>0</v>
      </c>
      <c r="F8" s="34"/>
      <c r="I8" s="40">
        <v>1</v>
      </c>
      <c r="J8" s="40">
        <v>4</v>
      </c>
      <c r="K8" s="41">
        <v>4</v>
      </c>
      <c r="L8" s="18">
        <f t="shared" si="0"/>
        <v>1</v>
      </c>
      <c r="M8" s="18">
        <f t="shared" si="1"/>
        <v>0</v>
      </c>
      <c r="N8" s="18">
        <f t="shared" si="2"/>
        <v>0</v>
      </c>
      <c r="O8" s="18">
        <f t="shared" si="3"/>
        <v>0</v>
      </c>
      <c r="P8" s="18">
        <f>(SUM(L5:L8)-B$26)^2</f>
        <v>3.999999999999998E-2</v>
      </c>
      <c r="Q8" s="18">
        <f>(SUM(M5:M8)-C$26)^2</f>
        <v>0.15999999999999992</v>
      </c>
      <c r="R8" s="18">
        <f>(SUM(N5:N8)-D$26)^2</f>
        <v>4.000000000000007E-2</v>
      </c>
      <c r="S8" s="18">
        <f>(SUM(O5:O8)-E$26)^2</f>
        <v>0.3600000000000001</v>
      </c>
      <c r="U8" s="1"/>
    </row>
    <row r="9" spans="1:21" x14ac:dyDescent="0.2">
      <c r="A9" s="33">
        <v>5</v>
      </c>
      <c r="B9" s="68">
        <v>0</v>
      </c>
      <c r="C9" s="68">
        <v>1</v>
      </c>
      <c r="D9" s="68">
        <v>1</v>
      </c>
      <c r="E9" s="69">
        <v>0</v>
      </c>
      <c r="F9" s="34"/>
      <c r="I9" s="37">
        <v>2</v>
      </c>
      <c r="J9" s="37">
        <v>1</v>
      </c>
      <c r="K9" s="39">
        <v>5</v>
      </c>
      <c r="L9">
        <f t="shared" si="0"/>
        <v>0</v>
      </c>
      <c r="M9">
        <f t="shared" si="1"/>
        <v>1</v>
      </c>
      <c r="N9">
        <f t="shared" si="2"/>
        <v>1</v>
      </c>
      <c r="O9">
        <f t="shared" si="3"/>
        <v>0</v>
      </c>
      <c r="U9" s="1"/>
    </row>
    <row r="10" spans="1:21" x14ac:dyDescent="0.2">
      <c r="A10" s="33">
        <v>6</v>
      </c>
      <c r="B10" s="68">
        <v>1</v>
      </c>
      <c r="C10" s="68">
        <v>0</v>
      </c>
      <c r="D10" s="68">
        <v>1</v>
      </c>
      <c r="E10" s="69">
        <v>1</v>
      </c>
      <c r="F10" s="34"/>
      <c r="I10" s="37">
        <v>2</v>
      </c>
      <c r="J10" s="37">
        <v>2</v>
      </c>
      <c r="K10" s="39">
        <v>6</v>
      </c>
      <c r="L10">
        <f t="shared" si="0"/>
        <v>1</v>
      </c>
      <c r="M10">
        <f t="shared" si="1"/>
        <v>0</v>
      </c>
      <c r="N10">
        <f t="shared" si="2"/>
        <v>1</v>
      </c>
      <c r="O10">
        <f t="shared" si="3"/>
        <v>1</v>
      </c>
      <c r="U10" s="1"/>
    </row>
    <row r="11" spans="1:21" x14ac:dyDescent="0.2">
      <c r="A11" s="33">
        <v>7</v>
      </c>
      <c r="B11" s="68">
        <v>1</v>
      </c>
      <c r="C11" s="68">
        <v>0</v>
      </c>
      <c r="D11" s="68">
        <v>0</v>
      </c>
      <c r="E11" s="69">
        <v>1</v>
      </c>
      <c r="F11" s="34"/>
      <c r="I11" s="37">
        <v>2</v>
      </c>
      <c r="J11" s="37">
        <v>3</v>
      </c>
      <c r="K11" s="39">
        <v>7</v>
      </c>
      <c r="L11">
        <f t="shared" si="0"/>
        <v>1</v>
      </c>
      <c r="M11">
        <f t="shared" si="1"/>
        <v>0</v>
      </c>
      <c r="N11">
        <f t="shared" si="2"/>
        <v>0</v>
      </c>
      <c r="O11">
        <f t="shared" si="3"/>
        <v>1</v>
      </c>
      <c r="U11" s="1"/>
    </row>
    <row r="12" spans="1:21" x14ac:dyDescent="0.2">
      <c r="A12" s="33">
        <v>8</v>
      </c>
      <c r="B12" s="68">
        <v>0</v>
      </c>
      <c r="C12" s="68">
        <v>0</v>
      </c>
      <c r="D12" s="68">
        <v>1</v>
      </c>
      <c r="E12" s="69">
        <v>1</v>
      </c>
      <c r="F12" s="34"/>
      <c r="I12" s="40">
        <v>2</v>
      </c>
      <c r="J12" s="40">
        <v>4</v>
      </c>
      <c r="K12" s="41">
        <v>8</v>
      </c>
      <c r="L12" s="18">
        <f t="shared" si="0"/>
        <v>0</v>
      </c>
      <c r="M12" s="18">
        <f t="shared" si="1"/>
        <v>0</v>
      </c>
      <c r="N12" s="18">
        <f t="shared" si="2"/>
        <v>1</v>
      </c>
      <c r="O12" s="18">
        <f t="shared" si="3"/>
        <v>1</v>
      </c>
      <c r="P12" s="18">
        <f>(SUM(L9:L12)-B$26)^2</f>
        <v>3.999999999999998E-2</v>
      </c>
      <c r="Q12" s="18">
        <f>(SUM(M9:M12)-C$26)^2</f>
        <v>0.15999999999999992</v>
      </c>
      <c r="R12" s="18">
        <f>(SUM(N9:N12)-D$26)^2</f>
        <v>0.63999999999999968</v>
      </c>
      <c r="S12" s="18">
        <f>(SUM(O9:O12)-E$26)^2</f>
        <v>1.9599999999999997</v>
      </c>
      <c r="U12" s="1"/>
    </row>
    <row r="13" spans="1:21" x14ac:dyDescent="0.2">
      <c r="A13" s="33">
        <v>9</v>
      </c>
      <c r="B13" s="68">
        <v>0</v>
      </c>
      <c r="C13" s="68">
        <v>1</v>
      </c>
      <c r="D13" s="68">
        <v>0</v>
      </c>
      <c r="E13" s="69">
        <v>1</v>
      </c>
      <c r="F13" s="34"/>
      <c r="I13" s="37">
        <v>3</v>
      </c>
      <c r="J13" s="37">
        <v>1</v>
      </c>
      <c r="K13" s="39">
        <v>9</v>
      </c>
      <c r="L13">
        <f t="shared" si="0"/>
        <v>0</v>
      </c>
      <c r="M13">
        <f t="shared" si="1"/>
        <v>1</v>
      </c>
      <c r="N13">
        <f t="shared" si="2"/>
        <v>0</v>
      </c>
      <c r="O13">
        <f t="shared" si="3"/>
        <v>1</v>
      </c>
      <c r="U13" s="1"/>
    </row>
    <row r="14" spans="1:21" x14ac:dyDescent="0.2">
      <c r="A14" s="33">
        <v>10</v>
      </c>
      <c r="B14" s="68">
        <v>1</v>
      </c>
      <c r="C14" s="68">
        <v>1</v>
      </c>
      <c r="D14" s="68">
        <v>0</v>
      </c>
      <c r="E14" s="69">
        <v>0</v>
      </c>
      <c r="F14" s="34"/>
      <c r="I14" s="37">
        <v>3</v>
      </c>
      <c r="J14" s="37">
        <v>2</v>
      </c>
      <c r="K14" s="39">
        <v>10</v>
      </c>
      <c r="L14">
        <f t="shared" si="0"/>
        <v>1</v>
      </c>
      <c r="M14">
        <f t="shared" si="1"/>
        <v>1</v>
      </c>
      <c r="N14">
        <f t="shared" si="2"/>
        <v>0</v>
      </c>
      <c r="O14">
        <f t="shared" si="3"/>
        <v>0</v>
      </c>
      <c r="U14" s="1"/>
    </row>
    <row r="15" spans="1:21" x14ac:dyDescent="0.2">
      <c r="A15" s="33">
        <v>11</v>
      </c>
      <c r="B15" s="68">
        <v>0</v>
      </c>
      <c r="C15" s="68">
        <v>0</v>
      </c>
      <c r="D15" s="68">
        <v>1</v>
      </c>
      <c r="E15" s="69">
        <v>1</v>
      </c>
      <c r="F15" s="34"/>
      <c r="I15" s="37">
        <v>3</v>
      </c>
      <c r="J15" s="37">
        <v>3</v>
      </c>
      <c r="K15" s="39">
        <v>11</v>
      </c>
      <c r="L15">
        <f t="shared" si="0"/>
        <v>0</v>
      </c>
      <c r="M15">
        <f t="shared" si="1"/>
        <v>0</v>
      </c>
      <c r="N15">
        <f t="shared" si="2"/>
        <v>1</v>
      </c>
      <c r="O15">
        <f t="shared" si="3"/>
        <v>1</v>
      </c>
      <c r="U15" s="1"/>
    </row>
    <row r="16" spans="1:21" x14ac:dyDescent="0.2">
      <c r="A16" s="33">
        <v>12</v>
      </c>
      <c r="B16" s="68">
        <v>1</v>
      </c>
      <c r="C16" s="68">
        <v>0</v>
      </c>
      <c r="D16" s="68">
        <v>0</v>
      </c>
      <c r="E16" s="69">
        <v>0</v>
      </c>
      <c r="F16" s="34"/>
      <c r="I16" s="40">
        <v>3</v>
      </c>
      <c r="J16" s="40">
        <v>4</v>
      </c>
      <c r="K16" s="41">
        <v>12</v>
      </c>
      <c r="L16" s="18">
        <f t="shared" si="0"/>
        <v>1</v>
      </c>
      <c r="M16" s="18">
        <f t="shared" si="1"/>
        <v>0</v>
      </c>
      <c r="N16" s="18">
        <f t="shared" si="2"/>
        <v>0</v>
      </c>
      <c r="O16" s="18">
        <f t="shared" si="3"/>
        <v>0</v>
      </c>
      <c r="P16" s="18">
        <f>(SUM(L13:L16)-B$26)^2</f>
        <v>3.999999999999998E-2</v>
      </c>
      <c r="Q16" s="18">
        <f>(SUM(M13:M16)-C$26)^2</f>
        <v>0.3600000000000001</v>
      </c>
      <c r="R16" s="18">
        <f>(SUM(N13:N16)-D$26)^2</f>
        <v>1.4400000000000004</v>
      </c>
      <c r="S16" s="18">
        <f>(SUM(O13:O16)-E$26)^2</f>
        <v>0.15999999999999992</v>
      </c>
      <c r="U16" s="1"/>
    </row>
    <row r="17" spans="1:21" x14ac:dyDescent="0.2">
      <c r="A17" s="33">
        <v>13</v>
      </c>
      <c r="B17" s="68">
        <v>0</v>
      </c>
      <c r="C17" s="68">
        <v>0</v>
      </c>
      <c r="D17" s="68">
        <v>1</v>
      </c>
      <c r="E17" s="69">
        <v>0</v>
      </c>
      <c r="F17" s="34"/>
      <c r="I17" s="37">
        <v>4</v>
      </c>
      <c r="J17" s="37">
        <v>1</v>
      </c>
      <c r="K17" s="39">
        <v>13</v>
      </c>
      <c r="L17">
        <f t="shared" si="0"/>
        <v>0</v>
      </c>
      <c r="M17">
        <f t="shared" si="1"/>
        <v>0</v>
      </c>
      <c r="N17">
        <f t="shared" si="2"/>
        <v>1</v>
      </c>
      <c r="O17">
        <f t="shared" si="3"/>
        <v>0</v>
      </c>
      <c r="U17" s="1"/>
    </row>
    <row r="18" spans="1:21" x14ac:dyDescent="0.2">
      <c r="A18" s="33">
        <v>14</v>
      </c>
      <c r="B18" s="68">
        <v>0</v>
      </c>
      <c r="C18" s="68">
        <v>0</v>
      </c>
      <c r="D18" s="68">
        <v>1</v>
      </c>
      <c r="E18" s="69">
        <v>1</v>
      </c>
      <c r="F18" s="34"/>
      <c r="I18" s="37">
        <v>4</v>
      </c>
      <c r="J18" s="37">
        <v>2</v>
      </c>
      <c r="K18" s="39">
        <v>14</v>
      </c>
      <c r="L18">
        <f t="shared" si="0"/>
        <v>0</v>
      </c>
      <c r="M18">
        <f t="shared" si="1"/>
        <v>0</v>
      </c>
      <c r="N18">
        <f t="shared" si="2"/>
        <v>1</v>
      </c>
      <c r="O18">
        <f t="shared" si="3"/>
        <v>1</v>
      </c>
      <c r="U18" s="1"/>
    </row>
    <row r="19" spans="1:21" x14ac:dyDescent="0.2">
      <c r="A19" s="33">
        <v>15</v>
      </c>
      <c r="B19" s="68">
        <v>0</v>
      </c>
      <c r="C19" s="68">
        <v>1</v>
      </c>
      <c r="D19" s="68">
        <v>0</v>
      </c>
      <c r="E19" s="69">
        <v>0</v>
      </c>
      <c r="F19" s="34"/>
      <c r="I19" s="37">
        <v>4</v>
      </c>
      <c r="J19" s="37">
        <v>3</v>
      </c>
      <c r="K19" s="39">
        <v>15</v>
      </c>
      <c r="L19">
        <f t="shared" si="0"/>
        <v>0</v>
      </c>
      <c r="M19">
        <f t="shared" si="1"/>
        <v>1</v>
      </c>
      <c r="N19">
        <f t="shared" si="2"/>
        <v>0</v>
      </c>
      <c r="O19">
        <f t="shared" si="3"/>
        <v>0</v>
      </c>
      <c r="U19" s="1"/>
    </row>
    <row r="20" spans="1:21" x14ac:dyDescent="0.2">
      <c r="A20" s="33">
        <v>16</v>
      </c>
      <c r="B20" s="68">
        <v>1</v>
      </c>
      <c r="C20" s="68">
        <v>1</v>
      </c>
      <c r="D20" s="68">
        <v>1</v>
      </c>
      <c r="E20" s="69">
        <v>0</v>
      </c>
      <c r="F20" s="34"/>
      <c r="I20" s="40">
        <v>4</v>
      </c>
      <c r="J20" s="40">
        <v>4</v>
      </c>
      <c r="K20" s="41">
        <v>16</v>
      </c>
      <c r="L20" s="18">
        <f t="shared" si="0"/>
        <v>1</v>
      </c>
      <c r="M20" s="18">
        <f t="shared" si="1"/>
        <v>1</v>
      </c>
      <c r="N20" s="18">
        <f t="shared" si="2"/>
        <v>1</v>
      </c>
      <c r="O20" s="18">
        <f t="shared" si="3"/>
        <v>0</v>
      </c>
      <c r="P20" s="18">
        <f>(SUM(L17:L20)-B$26)^2</f>
        <v>0.64000000000000012</v>
      </c>
      <c r="Q20" s="18">
        <f>(SUM(M17:M20)-C$26)^2</f>
        <v>0.3600000000000001</v>
      </c>
      <c r="R20" s="18">
        <f>(SUM(N17:N20)-D$26)^2</f>
        <v>0.63999999999999968</v>
      </c>
      <c r="S20" s="18">
        <f>(SUM(O17:O20)-E$26)^2</f>
        <v>0.3600000000000001</v>
      </c>
      <c r="U20" s="1"/>
    </row>
    <row r="21" spans="1:21" x14ac:dyDescent="0.2">
      <c r="A21" s="33">
        <v>17</v>
      </c>
      <c r="B21" s="68">
        <v>0</v>
      </c>
      <c r="C21" s="68">
        <v>0</v>
      </c>
      <c r="D21" s="68">
        <v>1</v>
      </c>
      <c r="E21" s="69">
        <v>0</v>
      </c>
      <c r="F21" s="34"/>
      <c r="I21" s="37">
        <v>5</v>
      </c>
      <c r="J21" s="37">
        <v>1</v>
      </c>
      <c r="K21" s="39">
        <v>17</v>
      </c>
      <c r="L21">
        <f t="shared" si="0"/>
        <v>0</v>
      </c>
      <c r="M21">
        <f t="shared" si="1"/>
        <v>0</v>
      </c>
      <c r="N21">
        <f t="shared" si="2"/>
        <v>1</v>
      </c>
      <c r="O21">
        <f t="shared" si="3"/>
        <v>0</v>
      </c>
      <c r="U21" s="1"/>
    </row>
    <row r="22" spans="1:21" x14ac:dyDescent="0.2">
      <c r="A22" s="33">
        <v>18</v>
      </c>
      <c r="B22" s="68">
        <v>1</v>
      </c>
      <c r="C22" s="68">
        <v>0</v>
      </c>
      <c r="D22" s="68">
        <v>0</v>
      </c>
      <c r="E22" s="69">
        <v>1</v>
      </c>
      <c r="F22" s="34"/>
      <c r="I22" s="37">
        <v>5</v>
      </c>
      <c r="J22" s="37">
        <v>2</v>
      </c>
      <c r="K22" s="39">
        <v>18</v>
      </c>
      <c r="L22">
        <f t="shared" si="0"/>
        <v>1</v>
      </c>
      <c r="M22">
        <f t="shared" si="1"/>
        <v>0</v>
      </c>
      <c r="N22">
        <f t="shared" si="2"/>
        <v>0</v>
      </c>
      <c r="O22">
        <f t="shared" si="3"/>
        <v>1</v>
      </c>
      <c r="U22" s="1"/>
    </row>
    <row r="23" spans="1:21" x14ac:dyDescent="0.2">
      <c r="A23" s="33">
        <v>19</v>
      </c>
      <c r="B23" s="68">
        <v>1</v>
      </c>
      <c r="C23" s="68">
        <v>0</v>
      </c>
      <c r="D23" s="68">
        <v>1</v>
      </c>
      <c r="E23" s="69">
        <v>0</v>
      </c>
      <c r="F23" s="34"/>
      <c r="G23" s="42" t="s">
        <v>25</v>
      </c>
      <c r="H23" s="42"/>
      <c r="I23" s="37">
        <v>5</v>
      </c>
      <c r="J23" s="37">
        <v>3</v>
      </c>
      <c r="K23" s="39">
        <v>19</v>
      </c>
      <c r="L23">
        <f t="shared" si="0"/>
        <v>1</v>
      </c>
      <c r="M23">
        <f t="shared" si="1"/>
        <v>0</v>
      </c>
      <c r="N23">
        <f t="shared" si="2"/>
        <v>1</v>
      </c>
      <c r="O23">
        <f t="shared" si="3"/>
        <v>0</v>
      </c>
      <c r="U23" s="1"/>
    </row>
    <row r="24" spans="1:21" x14ac:dyDescent="0.2">
      <c r="A24" s="43">
        <v>20</v>
      </c>
      <c r="B24" s="70">
        <v>0</v>
      </c>
      <c r="C24" s="70">
        <v>1</v>
      </c>
      <c r="D24" s="70">
        <v>0</v>
      </c>
      <c r="E24" s="71">
        <v>0</v>
      </c>
      <c r="F24" s="34"/>
      <c r="G24" s="46">
        <v>5</v>
      </c>
      <c r="H24" s="46"/>
      <c r="I24" s="40">
        <v>5</v>
      </c>
      <c r="J24" s="40">
        <v>4</v>
      </c>
      <c r="K24" s="41">
        <v>20</v>
      </c>
      <c r="L24" s="18">
        <f t="shared" si="0"/>
        <v>0</v>
      </c>
      <c r="M24" s="18">
        <f t="shared" si="1"/>
        <v>1</v>
      </c>
      <c r="N24" s="18">
        <f t="shared" si="2"/>
        <v>0</v>
      </c>
      <c r="O24" s="18">
        <f t="shared" si="3"/>
        <v>0</v>
      </c>
      <c r="P24" s="18">
        <f>(SUM(L21:L24)-B$26)^2</f>
        <v>3.999999999999998E-2</v>
      </c>
      <c r="Q24" s="18">
        <f>(SUM(M21:M24)-C$26)^2</f>
        <v>0.15999999999999992</v>
      </c>
      <c r="R24" s="18">
        <f>(SUM(N21:N24)-D$26)^2</f>
        <v>4.000000000000007E-2</v>
      </c>
      <c r="S24" s="18">
        <f>(SUM(O21:O24)-E$26)^2</f>
        <v>0.3600000000000001</v>
      </c>
      <c r="U24" s="1"/>
    </row>
    <row r="25" spans="1:21" x14ac:dyDescent="0.2">
      <c r="A25" s="6" t="s">
        <v>3</v>
      </c>
      <c r="B25" s="46">
        <f>SUM(B5:B24)</f>
        <v>9</v>
      </c>
      <c r="C25" s="46">
        <f>SUM(C5:C24)</f>
        <v>7</v>
      </c>
      <c r="D25" s="46">
        <f>SUM(D5:D24)</f>
        <v>11</v>
      </c>
      <c r="E25" s="46">
        <f>SUM(E5:E24)</f>
        <v>8</v>
      </c>
      <c r="F25" s="24"/>
      <c r="U25" s="1"/>
    </row>
    <row r="26" spans="1:21" x14ac:dyDescent="0.2">
      <c r="A26" s="6" t="s">
        <v>26</v>
      </c>
      <c r="B26" s="72">
        <f>B25/$G$24</f>
        <v>1.8</v>
      </c>
      <c r="C26" s="72">
        <f>C25/$G$24</f>
        <v>1.4</v>
      </c>
      <c r="D26" s="72">
        <f>D25/$G$24</f>
        <v>2.2000000000000002</v>
      </c>
      <c r="E26" s="72">
        <f>E25/$G$24</f>
        <v>1.6</v>
      </c>
      <c r="F26" s="23"/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26"/>
  <sheetViews>
    <sheetView zoomScaleNormal="100" workbookViewId="0">
      <selection activeCell="G5" sqref="G5"/>
    </sheetView>
  </sheetViews>
  <sheetFormatPr defaultRowHeight="12.75" x14ac:dyDescent="0.2"/>
  <cols>
    <col min="1" max="1" width="8.28515625" customWidth="1"/>
    <col min="2" max="5" width="7.140625" customWidth="1"/>
    <col min="6" max="6" width="3.7109375" customWidth="1"/>
    <col min="8" max="8" width="3.5703125" customWidth="1"/>
    <col min="9" max="9" width="7.140625" customWidth="1"/>
    <col min="10" max="10" width="9.42578125" customWidth="1"/>
    <col min="11" max="11" width="8.42578125" customWidth="1"/>
    <col min="12" max="15" width="7.28515625" customWidth="1"/>
    <col min="16" max="19" width="4.85546875" customWidth="1"/>
    <col min="20" max="23" width="6.5703125" customWidth="1"/>
  </cols>
  <sheetData>
    <row r="1" spans="1:21" x14ac:dyDescent="0.2">
      <c r="A1" s="1" t="s">
        <v>35</v>
      </c>
    </row>
    <row r="3" spans="1:21" s="1" customFormat="1" x14ac:dyDescent="0.2">
      <c r="A3" s="1" t="s">
        <v>1</v>
      </c>
      <c r="G3" s="25" t="s">
        <v>14</v>
      </c>
      <c r="H3" s="25"/>
      <c r="I3" s="26"/>
      <c r="J3" s="26"/>
      <c r="K3" s="25" t="s">
        <v>6</v>
      </c>
      <c r="P3" s="1" t="s">
        <v>18</v>
      </c>
    </row>
    <row r="4" spans="1:21" x14ac:dyDescent="0.2">
      <c r="A4" s="27" t="s">
        <v>19</v>
      </c>
      <c r="B4" s="28" t="s">
        <v>20</v>
      </c>
      <c r="C4" s="28" t="s">
        <v>21</v>
      </c>
      <c r="D4" s="28" t="s">
        <v>22</v>
      </c>
      <c r="E4" s="29" t="s">
        <v>23</v>
      </c>
      <c r="F4" s="30"/>
      <c r="G4" s="25" t="s">
        <v>24</v>
      </c>
      <c r="H4" s="25"/>
      <c r="I4" s="31" t="s">
        <v>36</v>
      </c>
      <c r="J4" s="31" t="s">
        <v>7</v>
      </c>
      <c r="K4" s="31" t="s">
        <v>19</v>
      </c>
      <c r="L4" s="32" t="s">
        <v>20</v>
      </c>
      <c r="M4" s="28" t="s">
        <v>21</v>
      </c>
      <c r="N4" s="28" t="s">
        <v>22</v>
      </c>
      <c r="O4" s="29" t="s">
        <v>23</v>
      </c>
      <c r="P4" s="47" t="s">
        <v>32</v>
      </c>
      <c r="Q4" s="48" t="s">
        <v>21</v>
      </c>
      <c r="R4" s="48" t="s">
        <v>33</v>
      </c>
      <c r="S4" s="49" t="s">
        <v>23</v>
      </c>
      <c r="U4" s="1"/>
    </row>
    <row r="5" spans="1:21" x14ac:dyDescent="0.2">
      <c r="A5" s="33">
        <v>1</v>
      </c>
      <c r="B5" s="34">
        <v>0</v>
      </c>
      <c r="C5" s="34">
        <v>0</v>
      </c>
      <c r="D5" s="34">
        <v>0</v>
      </c>
      <c r="E5" s="35">
        <v>0</v>
      </c>
      <c r="F5" s="35"/>
      <c r="G5" s="36">
        <f>SUM(P8:S24)</f>
        <v>4</v>
      </c>
      <c r="H5" s="25"/>
      <c r="I5" s="37">
        <v>1</v>
      </c>
      <c r="J5" s="37">
        <v>1</v>
      </c>
      <c r="K5" s="38">
        <v>6</v>
      </c>
      <c r="L5">
        <f>INDEX($A$5:$E$24,$K5,2)</f>
        <v>1</v>
      </c>
      <c r="M5">
        <f>INDEX($A$5:$E$24,$K5,3)</f>
        <v>0</v>
      </c>
      <c r="N5">
        <f>INDEX($A$5:$E$24,$K5,4)</f>
        <v>1</v>
      </c>
      <c r="O5">
        <f>INDEX($A$5:$E$24,$K5,5)</f>
        <v>1</v>
      </c>
      <c r="U5" s="1"/>
    </row>
    <row r="6" spans="1:21" x14ac:dyDescent="0.2">
      <c r="A6" s="33">
        <v>2</v>
      </c>
      <c r="B6" s="34">
        <v>0</v>
      </c>
      <c r="C6" s="34">
        <v>1</v>
      </c>
      <c r="D6" s="34">
        <v>1</v>
      </c>
      <c r="E6" s="35">
        <v>0</v>
      </c>
      <c r="F6" s="34"/>
      <c r="H6" s="25"/>
      <c r="I6" s="37">
        <v>1</v>
      </c>
      <c r="J6" s="37">
        <v>2</v>
      </c>
      <c r="K6" s="39">
        <v>10</v>
      </c>
      <c r="L6">
        <f t="shared" ref="L6:L24" si="0">INDEX($A$5:$E$24,$K6,2)</f>
        <v>1</v>
      </c>
      <c r="M6">
        <f t="shared" ref="M6:M24" si="1">INDEX($A$5:$E$24,$K6,3)</f>
        <v>1</v>
      </c>
      <c r="N6">
        <f t="shared" ref="N6:N24" si="2">INDEX($A$5:$E$24,$K6,4)</f>
        <v>0</v>
      </c>
      <c r="O6">
        <f t="shared" ref="O6:O24" si="3">INDEX($A$5:$E$24,$K6,5)</f>
        <v>0</v>
      </c>
      <c r="U6" s="1"/>
    </row>
    <row r="7" spans="1:21" x14ac:dyDescent="0.2">
      <c r="A7" s="33">
        <v>3</v>
      </c>
      <c r="B7" s="34">
        <v>1</v>
      </c>
      <c r="C7" s="34">
        <v>0</v>
      </c>
      <c r="D7" s="34">
        <v>1</v>
      </c>
      <c r="E7" s="35">
        <v>1</v>
      </c>
      <c r="F7" s="34"/>
      <c r="H7" s="25"/>
      <c r="I7" s="37">
        <v>1</v>
      </c>
      <c r="J7" s="37">
        <v>3</v>
      </c>
      <c r="K7" s="39">
        <v>1</v>
      </c>
      <c r="L7">
        <f t="shared" si="0"/>
        <v>0</v>
      </c>
      <c r="M7">
        <f t="shared" si="1"/>
        <v>0</v>
      </c>
      <c r="N7">
        <f t="shared" si="2"/>
        <v>0</v>
      </c>
      <c r="O7">
        <f t="shared" si="3"/>
        <v>0</v>
      </c>
      <c r="U7" s="1"/>
    </row>
    <row r="8" spans="1:21" x14ac:dyDescent="0.2">
      <c r="A8" s="33">
        <v>4</v>
      </c>
      <c r="B8" s="34">
        <v>1</v>
      </c>
      <c r="C8" s="34">
        <v>0</v>
      </c>
      <c r="D8" s="34">
        <v>0</v>
      </c>
      <c r="E8" s="35">
        <v>0</v>
      </c>
      <c r="F8" s="34"/>
      <c r="I8" s="40">
        <v>1</v>
      </c>
      <c r="J8" s="40">
        <v>4</v>
      </c>
      <c r="K8" s="41">
        <v>8</v>
      </c>
      <c r="L8" s="18">
        <f t="shared" si="0"/>
        <v>0</v>
      </c>
      <c r="M8" s="18">
        <f t="shared" si="1"/>
        <v>0</v>
      </c>
      <c r="N8" s="18">
        <f t="shared" si="2"/>
        <v>1</v>
      </c>
      <c r="O8" s="18">
        <f t="shared" si="3"/>
        <v>1</v>
      </c>
      <c r="P8" s="18">
        <f>(SUM(L5:L8)-B$26)^2</f>
        <v>3.999999999999998E-2</v>
      </c>
      <c r="Q8" s="18">
        <f>(SUM(M5:M8)-C$26)^2</f>
        <v>0.15999999999999992</v>
      </c>
      <c r="R8" s="18">
        <f>(SUM(N5:N8)-D$26)^2</f>
        <v>4.000000000000007E-2</v>
      </c>
      <c r="S8" s="18">
        <f>(SUM(O5:O8)-E$26)^2</f>
        <v>0.15999999999999992</v>
      </c>
      <c r="U8" s="1"/>
    </row>
    <row r="9" spans="1:21" x14ac:dyDescent="0.2">
      <c r="A9" s="33">
        <v>5</v>
      </c>
      <c r="B9" s="34">
        <v>0</v>
      </c>
      <c r="C9" s="34">
        <v>1</v>
      </c>
      <c r="D9" s="34">
        <v>1</v>
      </c>
      <c r="E9" s="35">
        <v>0</v>
      </c>
      <c r="F9" s="34"/>
      <c r="I9" s="37">
        <v>2</v>
      </c>
      <c r="J9" s="37">
        <v>1</v>
      </c>
      <c r="K9" s="39">
        <v>15</v>
      </c>
      <c r="L9">
        <f t="shared" si="0"/>
        <v>0</v>
      </c>
      <c r="M9">
        <f t="shared" si="1"/>
        <v>1</v>
      </c>
      <c r="N9">
        <f t="shared" si="2"/>
        <v>0</v>
      </c>
      <c r="O9">
        <f t="shared" si="3"/>
        <v>0</v>
      </c>
      <c r="U9" s="1"/>
    </row>
    <row r="10" spans="1:21" x14ac:dyDescent="0.2">
      <c r="A10" s="33">
        <v>6</v>
      </c>
      <c r="B10" s="34">
        <v>1</v>
      </c>
      <c r="C10" s="34">
        <v>0</v>
      </c>
      <c r="D10" s="34">
        <v>1</v>
      </c>
      <c r="E10" s="35">
        <v>1</v>
      </c>
      <c r="F10" s="34"/>
      <c r="I10" s="37">
        <v>2</v>
      </c>
      <c r="J10" s="37">
        <v>2</v>
      </c>
      <c r="K10" s="39">
        <v>4</v>
      </c>
      <c r="L10">
        <f t="shared" si="0"/>
        <v>1</v>
      </c>
      <c r="M10">
        <f t="shared" si="1"/>
        <v>0</v>
      </c>
      <c r="N10">
        <f t="shared" si="2"/>
        <v>0</v>
      </c>
      <c r="O10">
        <f t="shared" si="3"/>
        <v>0</v>
      </c>
      <c r="U10" s="1"/>
    </row>
    <row r="11" spans="1:21" x14ac:dyDescent="0.2">
      <c r="A11" s="33">
        <v>7</v>
      </c>
      <c r="B11" s="34">
        <v>1</v>
      </c>
      <c r="C11" s="34">
        <v>0</v>
      </c>
      <c r="D11" s="34">
        <v>0</v>
      </c>
      <c r="E11" s="35">
        <v>1</v>
      </c>
      <c r="F11" s="34"/>
      <c r="I11" s="37">
        <v>2</v>
      </c>
      <c r="J11" s="37">
        <v>3</v>
      </c>
      <c r="K11" s="39">
        <v>11</v>
      </c>
      <c r="L11">
        <f t="shared" si="0"/>
        <v>0</v>
      </c>
      <c r="M11">
        <f t="shared" si="1"/>
        <v>0</v>
      </c>
      <c r="N11">
        <f t="shared" si="2"/>
        <v>1</v>
      </c>
      <c r="O11">
        <f t="shared" si="3"/>
        <v>1</v>
      </c>
      <c r="U11" s="1"/>
    </row>
    <row r="12" spans="1:21" x14ac:dyDescent="0.2">
      <c r="A12" s="33">
        <v>8</v>
      </c>
      <c r="B12" s="34">
        <v>0</v>
      </c>
      <c r="C12" s="34">
        <v>0</v>
      </c>
      <c r="D12" s="34">
        <v>1</v>
      </c>
      <c r="E12" s="35">
        <v>1</v>
      </c>
      <c r="F12" s="34"/>
      <c r="I12" s="40">
        <v>2</v>
      </c>
      <c r="J12" s="40">
        <v>4</v>
      </c>
      <c r="K12" s="41">
        <v>16</v>
      </c>
      <c r="L12" s="18">
        <f t="shared" si="0"/>
        <v>1</v>
      </c>
      <c r="M12" s="18">
        <f t="shared" si="1"/>
        <v>1</v>
      </c>
      <c r="N12" s="18">
        <f t="shared" si="2"/>
        <v>1</v>
      </c>
      <c r="O12" s="18">
        <f t="shared" si="3"/>
        <v>0</v>
      </c>
      <c r="P12" s="18">
        <f>(SUM(L9:L12)-B$26)^2</f>
        <v>3.999999999999998E-2</v>
      </c>
      <c r="Q12" s="18">
        <f>(SUM(M9:M12)-C$26)^2</f>
        <v>0.3600000000000001</v>
      </c>
      <c r="R12" s="18">
        <f>(SUM(N9:N12)-D$26)^2</f>
        <v>4.000000000000007E-2</v>
      </c>
      <c r="S12" s="18">
        <f>(SUM(O9:O12)-E$26)^2</f>
        <v>0.3600000000000001</v>
      </c>
      <c r="U12" s="1"/>
    </row>
    <row r="13" spans="1:21" x14ac:dyDescent="0.2">
      <c r="A13" s="33">
        <v>9</v>
      </c>
      <c r="B13" s="34">
        <v>0</v>
      </c>
      <c r="C13" s="34">
        <v>1</v>
      </c>
      <c r="D13" s="34">
        <v>0</v>
      </c>
      <c r="E13" s="35">
        <v>1</v>
      </c>
      <c r="F13" s="34"/>
      <c r="I13" s="37">
        <v>3</v>
      </c>
      <c r="J13" s="37">
        <v>1</v>
      </c>
      <c r="K13" s="39">
        <v>7</v>
      </c>
      <c r="L13">
        <f t="shared" si="0"/>
        <v>1</v>
      </c>
      <c r="M13">
        <f t="shared" si="1"/>
        <v>0</v>
      </c>
      <c r="N13">
        <f t="shared" si="2"/>
        <v>0</v>
      </c>
      <c r="O13">
        <f t="shared" si="3"/>
        <v>1</v>
      </c>
      <c r="U13" s="1"/>
    </row>
    <row r="14" spans="1:21" x14ac:dyDescent="0.2">
      <c r="A14" s="33">
        <v>10</v>
      </c>
      <c r="B14" s="34">
        <v>1</v>
      </c>
      <c r="C14" s="34">
        <v>1</v>
      </c>
      <c r="D14" s="34">
        <v>0</v>
      </c>
      <c r="E14" s="35">
        <v>0</v>
      </c>
      <c r="F14" s="34"/>
      <c r="I14" s="37">
        <v>3</v>
      </c>
      <c r="J14" s="37">
        <v>2</v>
      </c>
      <c r="K14" s="39">
        <v>2</v>
      </c>
      <c r="L14">
        <f t="shared" si="0"/>
        <v>0</v>
      </c>
      <c r="M14">
        <f t="shared" si="1"/>
        <v>1</v>
      </c>
      <c r="N14">
        <f t="shared" si="2"/>
        <v>1</v>
      </c>
      <c r="O14">
        <f t="shared" si="3"/>
        <v>0</v>
      </c>
      <c r="U14" s="1"/>
    </row>
    <row r="15" spans="1:21" x14ac:dyDescent="0.2">
      <c r="A15" s="33">
        <v>11</v>
      </c>
      <c r="B15" s="34">
        <v>0</v>
      </c>
      <c r="C15" s="34">
        <v>0</v>
      </c>
      <c r="D15" s="34">
        <v>1</v>
      </c>
      <c r="E15" s="35">
        <v>1</v>
      </c>
      <c r="F15" s="34"/>
      <c r="I15" s="37">
        <v>3</v>
      </c>
      <c r="J15" s="37">
        <v>3</v>
      </c>
      <c r="K15" s="39">
        <v>12</v>
      </c>
      <c r="L15">
        <f t="shared" si="0"/>
        <v>1</v>
      </c>
      <c r="M15">
        <f t="shared" si="1"/>
        <v>0</v>
      </c>
      <c r="N15">
        <f t="shared" si="2"/>
        <v>0</v>
      </c>
      <c r="O15">
        <f t="shared" si="3"/>
        <v>0</v>
      </c>
      <c r="U15" s="1"/>
    </row>
    <row r="16" spans="1:21" x14ac:dyDescent="0.2">
      <c r="A16" s="33">
        <v>12</v>
      </c>
      <c r="B16" s="34">
        <v>1</v>
      </c>
      <c r="C16" s="34">
        <v>0</v>
      </c>
      <c r="D16" s="34">
        <v>0</v>
      </c>
      <c r="E16" s="35">
        <v>0</v>
      </c>
      <c r="F16" s="34"/>
      <c r="I16" s="40">
        <v>3</v>
      </c>
      <c r="J16" s="40">
        <v>4</v>
      </c>
      <c r="K16" s="41">
        <v>13</v>
      </c>
      <c r="L16" s="18">
        <f t="shared" si="0"/>
        <v>0</v>
      </c>
      <c r="M16" s="18">
        <f t="shared" si="1"/>
        <v>0</v>
      </c>
      <c r="N16" s="18">
        <f t="shared" si="2"/>
        <v>1</v>
      </c>
      <c r="O16" s="18">
        <f t="shared" si="3"/>
        <v>0</v>
      </c>
      <c r="P16" s="18">
        <f>(SUM(L13:L16)-B$26)^2</f>
        <v>3.999999999999998E-2</v>
      </c>
      <c r="Q16" s="18">
        <f>(SUM(M13:M16)-C$26)^2</f>
        <v>0.15999999999999992</v>
      </c>
      <c r="R16" s="18">
        <f>(SUM(N13:N16)-D$26)^2</f>
        <v>4.000000000000007E-2</v>
      </c>
      <c r="S16" s="18">
        <f>(SUM(O13:O16)-E$26)^2</f>
        <v>0.3600000000000001</v>
      </c>
      <c r="U16" s="1"/>
    </row>
    <row r="17" spans="1:21" x14ac:dyDescent="0.2">
      <c r="A17" s="33">
        <v>13</v>
      </c>
      <c r="B17" s="34">
        <v>0</v>
      </c>
      <c r="C17" s="34">
        <v>0</v>
      </c>
      <c r="D17" s="34">
        <v>1</v>
      </c>
      <c r="E17" s="35">
        <v>0</v>
      </c>
      <c r="F17" s="34"/>
      <c r="I17" s="37">
        <v>4</v>
      </c>
      <c r="J17" s="37">
        <v>1</v>
      </c>
      <c r="K17" s="39">
        <v>19</v>
      </c>
      <c r="L17">
        <f t="shared" si="0"/>
        <v>1</v>
      </c>
      <c r="M17">
        <f t="shared" si="1"/>
        <v>0</v>
      </c>
      <c r="N17">
        <f t="shared" si="2"/>
        <v>1</v>
      </c>
      <c r="O17">
        <f t="shared" si="3"/>
        <v>0</v>
      </c>
      <c r="U17" s="1"/>
    </row>
    <row r="18" spans="1:21" x14ac:dyDescent="0.2">
      <c r="A18" s="33">
        <v>14</v>
      </c>
      <c r="B18" s="34">
        <v>0</v>
      </c>
      <c r="C18" s="34">
        <v>0</v>
      </c>
      <c r="D18" s="34">
        <v>1</v>
      </c>
      <c r="E18" s="35">
        <v>1</v>
      </c>
      <c r="F18" s="34"/>
      <c r="I18" s="37">
        <v>4</v>
      </c>
      <c r="J18" s="37">
        <v>2</v>
      </c>
      <c r="K18" s="39">
        <v>14</v>
      </c>
      <c r="L18">
        <f t="shared" si="0"/>
        <v>0</v>
      </c>
      <c r="M18">
        <f t="shared" si="1"/>
        <v>0</v>
      </c>
      <c r="N18">
        <f t="shared" si="2"/>
        <v>1</v>
      </c>
      <c r="O18">
        <f t="shared" si="3"/>
        <v>1</v>
      </c>
      <c r="U18" s="1"/>
    </row>
    <row r="19" spans="1:21" x14ac:dyDescent="0.2">
      <c r="A19" s="33">
        <v>15</v>
      </c>
      <c r="B19" s="34">
        <v>0</v>
      </c>
      <c r="C19" s="34">
        <v>1</v>
      </c>
      <c r="D19" s="34">
        <v>0</v>
      </c>
      <c r="E19" s="35">
        <v>0</v>
      </c>
      <c r="F19" s="34"/>
      <c r="I19" s="37">
        <v>4</v>
      </c>
      <c r="J19" s="37">
        <v>3</v>
      </c>
      <c r="K19" s="39">
        <v>20</v>
      </c>
      <c r="L19">
        <f t="shared" si="0"/>
        <v>0</v>
      </c>
      <c r="M19">
        <f t="shared" si="1"/>
        <v>1</v>
      </c>
      <c r="N19">
        <f t="shared" si="2"/>
        <v>0</v>
      </c>
      <c r="O19">
        <f t="shared" si="3"/>
        <v>0</v>
      </c>
      <c r="U19" s="1"/>
    </row>
    <row r="20" spans="1:21" x14ac:dyDescent="0.2">
      <c r="A20" s="33">
        <v>16</v>
      </c>
      <c r="B20" s="34">
        <v>1</v>
      </c>
      <c r="C20" s="34">
        <v>1</v>
      </c>
      <c r="D20" s="34">
        <v>1</v>
      </c>
      <c r="E20" s="35">
        <v>0</v>
      </c>
      <c r="F20" s="34"/>
      <c r="I20" s="40">
        <v>4</v>
      </c>
      <c r="J20" s="40">
        <v>4</v>
      </c>
      <c r="K20" s="41">
        <v>3</v>
      </c>
      <c r="L20" s="18">
        <f t="shared" si="0"/>
        <v>1</v>
      </c>
      <c r="M20" s="18">
        <f t="shared" si="1"/>
        <v>0</v>
      </c>
      <c r="N20" s="18">
        <f t="shared" si="2"/>
        <v>1</v>
      </c>
      <c r="O20" s="18">
        <f t="shared" si="3"/>
        <v>1</v>
      </c>
      <c r="P20" s="18">
        <f>(SUM(L17:L20)-B$26)^2</f>
        <v>3.999999999999998E-2</v>
      </c>
      <c r="Q20" s="18">
        <f>(SUM(M17:M20)-C$26)^2</f>
        <v>0.15999999999999992</v>
      </c>
      <c r="R20" s="18">
        <f>(SUM(N17:N20)-D$26)^2</f>
        <v>0.63999999999999968</v>
      </c>
      <c r="S20" s="18">
        <f>(SUM(O17:O20)-E$26)^2</f>
        <v>0.15999999999999992</v>
      </c>
      <c r="U20" s="1"/>
    </row>
    <row r="21" spans="1:21" x14ac:dyDescent="0.2">
      <c r="A21" s="33">
        <v>17</v>
      </c>
      <c r="B21" s="34">
        <v>0</v>
      </c>
      <c r="C21" s="34">
        <v>0</v>
      </c>
      <c r="D21" s="34">
        <v>1</v>
      </c>
      <c r="E21" s="35">
        <v>0</v>
      </c>
      <c r="F21" s="34"/>
      <c r="I21" s="37">
        <v>5</v>
      </c>
      <c r="J21" s="37">
        <v>1</v>
      </c>
      <c r="K21" s="39">
        <v>9</v>
      </c>
      <c r="L21">
        <f t="shared" si="0"/>
        <v>0</v>
      </c>
      <c r="M21">
        <f t="shared" si="1"/>
        <v>1</v>
      </c>
      <c r="N21">
        <f t="shared" si="2"/>
        <v>0</v>
      </c>
      <c r="O21">
        <f t="shared" si="3"/>
        <v>1</v>
      </c>
      <c r="U21" s="1"/>
    </row>
    <row r="22" spans="1:21" x14ac:dyDescent="0.2">
      <c r="A22" s="33">
        <v>18</v>
      </c>
      <c r="B22" s="34">
        <v>1</v>
      </c>
      <c r="C22" s="34">
        <v>0</v>
      </c>
      <c r="D22" s="34">
        <v>0</v>
      </c>
      <c r="E22" s="35">
        <v>1</v>
      </c>
      <c r="F22" s="34"/>
      <c r="I22" s="37">
        <v>5</v>
      </c>
      <c r="J22" s="37">
        <v>2</v>
      </c>
      <c r="K22" s="39">
        <v>5</v>
      </c>
      <c r="L22">
        <f t="shared" si="0"/>
        <v>0</v>
      </c>
      <c r="M22">
        <f t="shared" si="1"/>
        <v>1</v>
      </c>
      <c r="N22">
        <f t="shared" si="2"/>
        <v>1</v>
      </c>
      <c r="O22">
        <f t="shared" si="3"/>
        <v>0</v>
      </c>
      <c r="U22" s="1"/>
    </row>
    <row r="23" spans="1:21" x14ac:dyDescent="0.2">
      <c r="A23" s="33">
        <v>19</v>
      </c>
      <c r="B23" s="34">
        <v>1</v>
      </c>
      <c r="C23" s="34">
        <v>0</v>
      </c>
      <c r="D23" s="34">
        <v>1</v>
      </c>
      <c r="E23" s="35">
        <v>0</v>
      </c>
      <c r="F23" s="34"/>
      <c r="G23" s="42" t="s">
        <v>25</v>
      </c>
      <c r="H23" s="42"/>
      <c r="I23" s="37">
        <v>5</v>
      </c>
      <c r="J23" s="37">
        <v>3</v>
      </c>
      <c r="K23" s="39">
        <v>17</v>
      </c>
      <c r="L23">
        <f t="shared" si="0"/>
        <v>0</v>
      </c>
      <c r="M23">
        <f t="shared" si="1"/>
        <v>0</v>
      </c>
      <c r="N23">
        <f t="shared" si="2"/>
        <v>1</v>
      </c>
      <c r="O23">
        <f t="shared" si="3"/>
        <v>0</v>
      </c>
      <c r="U23" s="1"/>
    </row>
    <row r="24" spans="1:21" x14ac:dyDescent="0.2">
      <c r="A24" s="43">
        <v>20</v>
      </c>
      <c r="B24" s="44">
        <v>0</v>
      </c>
      <c r="C24" s="44">
        <v>1</v>
      </c>
      <c r="D24" s="44">
        <v>0</v>
      </c>
      <c r="E24" s="45">
        <v>0</v>
      </c>
      <c r="F24" s="34"/>
      <c r="G24" s="46">
        <v>5</v>
      </c>
      <c r="H24" s="46"/>
      <c r="I24" s="40">
        <v>5</v>
      </c>
      <c r="J24" s="40">
        <v>4</v>
      </c>
      <c r="K24" s="41">
        <v>18</v>
      </c>
      <c r="L24" s="18">
        <f t="shared" si="0"/>
        <v>1</v>
      </c>
      <c r="M24" s="18">
        <f t="shared" si="1"/>
        <v>0</v>
      </c>
      <c r="N24" s="18">
        <f t="shared" si="2"/>
        <v>0</v>
      </c>
      <c r="O24" s="18">
        <f t="shared" si="3"/>
        <v>1</v>
      </c>
      <c r="P24" s="18">
        <f>(SUM(L21:L24)-B$26)^2</f>
        <v>0.64000000000000012</v>
      </c>
      <c r="Q24" s="18">
        <f>(SUM(M21:M24)-C$26)^2</f>
        <v>0.3600000000000001</v>
      </c>
      <c r="R24" s="18">
        <f>(SUM(N21:N24)-D$26)^2</f>
        <v>4.000000000000007E-2</v>
      </c>
      <c r="S24" s="18">
        <f>(SUM(O21:O24)-E$26)^2</f>
        <v>0.15999999999999992</v>
      </c>
      <c r="U24" s="1"/>
    </row>
    <row r="25" spans="1:21" x14ac:dyDescent="0.2">
      <c r="A25" s="6" t="s">
        <v>3</v>
      </c>
      <c r="B25" s="24">
        <f>SUM(B5:B24)</f>
        <v>9</v>
      </c>
      <c r="C25" s="24">
        <f>SUM(C5:C24)</f>
        <v>7</v>
      </c>
      <c r="D25" s="24">
        <f>SUM(D5:D24)</f>
        <v>11</v>
      </c>
      <c r="E25" s="24">
        <f>SUM(E5:E24)</f>
        <v>8</v>
      </c>
      <c r="F25" s="24"/>
      <c r="U25" s="1"/>
    </row>
    <row r="26" spans="1:21" x14ac:dyDescent="0.2">
      <c r="A26" s="6" t="s">
        <v>26</v>
      </c>
      <c r="B26" s="23">
        <f>B25/$G$24</f>
        <v>1.8</v>
      </c>
      <c r="C26" s="23">
        <f>C25/$G$24</f>
        <v>1.4</v>
      </c>
      <c r="D26" s="23">
        <f>D25/$G$24</f>
        <v>2.2000000000000002</v>
      </c>
      <c r="E26" s="23">
        <f>E25/$G$24</f>
        <v>1.6</v>
      </c>
      <c r="F26" s="23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0"/>
  <sheetViews>
    <sheetView workbookViewId="0">
      <selection activeCell="C21" sqref="C21"/>
    </sheetView>
  </sheetViews>
  <sheetFormatPr defaultRowHeight="12.75" x14ac:dyDescent="0.2"/>
  <cols>
    <col min="2" max="2" width="17.28515625" customWidth="1"/>
    <col min="3" max="8" width="10.140625" customWidth="1"/>
    <col min="9" max="10" width="9.140625" customWidth="1"/>
  </cols>
  <sheetData>
    <row r="1" spans="1:10" ht="15.75" x14ac:dyDescent="0.25">
      <c r="A1" s="74" t="s">
        <v>64</v>
      </c>
      <c r="D1" s="75"/>
      <c r="E1" s="75"/>
      <c r="F1" s="75"/>
      <c r="G1" s="75"/>
      <c r="H1" s="75"/>
      <c r="I1" s="75"/>
      <c r="J1" s="75"/>
    </row>
    <row r="2" spans="1:10" x14ac:dyDescent="0.2">
      <c r="A2" s="26" t="s">
        <v>65</v>
      </c>
      <c r="B2" s="1"/>
      <c r="C2" s="1"/>
      <c r="D2" s="1"/>
      <c r="E2" s="1"/>
      <c r="F2" s="1"/>
      <c r="G2" s="1"/>
      <c r="H2" s="1"/>
      <c r="I2" s="1" t="s">
        <v>66</v>
      </c>
      <c r="J2" s="75"/>
    </row>
    <row r="3" spans="1:10" x14ac:dyDescent="0.2">
      <c r="A3" s="76">
        <v>41275</v>
      </c>
      <c r="B3" s="1"/>
      <c r="C3" s="1"/>
      <c r="D3" s="1"/>
      <c r="E3" s="1"/>
      <c r="F3" s="1"/>
      <c r="G3" s="1"/>
      <c r="H3" s="1"/>
      <c r="I3" s="75"/>
      <c r="J3" s="75"/>
    </row>
    <row r="4" spans="1:10" x14ac:dyDescent="0.2">
      <c r="A4" s="1"/>
      <c r="B4" s="1"/>
      <c r="C4" s="1"/>
      <c r="D4" s="1"/>
      <c r="E4" s="1"/>
      <c r="F4" s="1"/>
      <c r="G4" s="1"/>
      <c r="H4" s="1"/>
      <c r="I4" s="77" t="s">
        <v>67</v>
      </c>
      <c r="J4" s="78" t="s">
        <v>68</v>
      </c>
    </row>
    <row r="5" spans="1:10" x14ac:dyDescent="0.2">
      <c r="A5" s="1" t="s">
        <v>69</v>
      </c>
      <c r="B5" s="1"/>
      <c r="C5" s="1"/>
      <c r="D5" s="1"/>
      <c r="E5" s="1"/>
      <c r="F5" s="1"/>
      <c r="G5" s="1"/>
      <c r="H5" s="1"/>
      <c r="I5" s="79">
        <v>1</v>
      </c>
      <c r="J5" s="80">
        <v>36</v>
      </c>
    </row>
    <row r="6" spans="1:10" x14ac:dyDescent="0.2">
      <c r="A6" s="1"/>
      <c r="B6" s="81"/>
      <c r="C6" s="82"/>
      <c r="D6" s="83" t="s">
        <v>70</v>
      </c>
      <c r="E6" s="83" t="s">
        <v>71</v>
      </c>
      <c r="F6" s="83" t="s">
        <v>72</v>
      </c>
      <c r="G6" s="84" t="s">
        <v>73</v>
      </c>
      <c r="H6" s="1"/>
      <c r="I6" s="85">
        <v>1000</v>
      </c>
      <c r="J6" s="86">
        <v>33</v>
      </c>
    </row>
    <row r="7" spans="1:10" x14ac:dyDescent="0.2">
      <c r="A7" s="1"/>
      <c r="B7" s="87" t="s">
        <v>74</v>
      </c>
      <c r="C7" s="88">
        <v>40</v>
      </c>
      <c r="D7" s="73"/>
      <c r="E7" s="73"/>
      <c r="F7" s="73"/>
      <c r="G7" s="89"/>
      <c r="H7" s="1"/>
      <c r="I7" s="79">
        <v>2000</v>
      </c>
      <c r="J7" s="86">
        <v>30</v>
      </c>
    </row>
    <row r="8" spans="1:10" x14ac:dyDescent="0.2">
      <c r="A8" s="1"/>
      <c r="B8" s="87" t="s">
        <v>68</v>
      </c>
      <c r="C8" s="90">
        <v>25</v>
      </c>
      <c r="D8" s="73"/>
      <c r="E8" s="73"/>
      <c r="F8" s="73"/>
      <c r="G8" s="89"/>
      <c r="H8" s="1"/>
      <c r="I8" s="79">
        <v>3000</v>
      </c>
      <c r="J8" s="86">
        <v>27.5</v>
      </c>
    </row>
    <row r="9" spans="1:10" x14ac:dyDescent="0.2">
      <c r="A9" s="1"/>
      <c r="B9" s="87" t="s">
        <v>75</v>
      </c>
      <c r="C9" s="73"/>
      <c r="D9" s="73">
        <v>0.9</v>
      </c>
      <c r="E9" s="73">
        <v>1.1000000000000001</v>
      </c>
      <c r="F9" s="73">
        <v>0.8</v>
      </c>
      <c r="G9" s="89">
        <v>1.2</v>
      </c>
      <c r="H9" s="1"/>
      <c r="I9" s="79">
        <v>4000</v>
      </c>
      <c r="J9" s="91">
        <v>25</v>
      </c>
    </row>
    <row r="10" spans="1:10" x14ac:dyDescent="0.2">
      <c r="A10" s="1"/>
      <c r="B10" s="87" t="s">
        <v>76</v>
      </c>
      <c r="C10" s="73">
        <v>0.15</v>
      </c>
      <c r="D10" s="73"/>
      <c r="E10" s="73"/>
      <c r="F10" s="73"/>
      <c r="G10" s="89"/>
      <c r="H10" s="1"/>
      <c r="I10" s="79">
        <v>5000</v>
      </c>
      <c r="J10" s="86">
        <v>22.5</v>
      </c>
    </row>
    <row r="11" spans="1:10" x14ac:dyDescent="0.2">
      <c r="A11" s="1"/>
      <c r="B11" s="87" t="s">
        <v>77</v>
      </c>
      <c r="C11" s="92"/>
      <c r="D11" s="73"/>
      <c r="E11" s="73"/>
      <c r="F11" s="73"/>
      <c r="G11" s="89"/>
      <c r="H11" s="1"/>
      <c r="I11" s="79">
        <v>6000</v>
      </c>
      <c r="J11" s="86">
        <v>21</v>
      </c>
    </row>
    <row r="12" spans="1:10" x14ac:dyDescent="0.2">
      <c r="A12" s="1"/>
      <c r="B12" s="87"/>
      <c r="C12" s="73">
        <v>35</v>
      </c>
      <c r="D12" s="73"/>
      <c r="E12" s="73"/>
      <c r="F12" s="73"/>
      <c r="G12" s="89"/>
      <c r="H12" s="1"/>
      <c r="I12" s="79">
        <v>7000</v>
      </c>
      <c r="J12" s="86">
        <v>20</v>
      </c>
    </row>
    <row r="13" spans="1:10" x14ac:dyDescent="0.2">
      <c r="A13" s="1"/>
      <c r="B13" s="87"/>
      <c r="C13" s="73">
        <v>3000</v>
      </c>
      <c r="D13" s="73"/>
      <c r="E13" s="73"/>
      <c r="F13" s="73"/>
      <c r="G13" s="89"/>
      <c r="H13" s="1"/>
      <c r="I13" s="79">
        <v>8000</v>
      </c>
      <c r="J13" s="86">
        <v>18</v>
      </c>
    </row>
    <row r="14" spans="1:10" x14ac:dyDescent="0.2">
      <c r="A14" s="1"/>
      <c r="B14" s="87" t="s">
        <v>78</v>
      </c>
      <c r="C14" s="73"/>
      <c r="D14" s="73">
        <v>8000</v>
      </c>
      <c r="E14" s="73">
        <v>8000</v>
      </c>
      <c r="F14" s="73">
        <v>9000</v>
      </c>
      <c r="G14" s="89">
        <v>9000</v>
      </c>
      <c r="H14" s="1"/>
      <c r="I14" s="79">
        <v>9000</v>
      </c>
      <c r="J14" s="86">
        <v>17.5</v>
      </c>
    </row>
    <row r="15" spans="1:10" x14ac:dyDescent="0.2">
      <c r="A15" s="1"/>
      <c r="B15" s="93" t="s">
        <v>79</v>
      </c>
      <c r="C15" s="94">
        <v>40000</v>
      </c>
      <c r="D15" s="95"/>
      <c r="E15" s="95"/>
      <c r="F15" s="95"/>
      <c r="G15" s="96"/>
      <c r="H15" s="1"/>
      <c r="I15" s="97">
        <v>10000</v>
      </c>
      <c r="J15" s="98">
        <v>17</v>
      </c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75"/>
    </row>
    <row r="17" spans="1:10" x14ac:dyDescent="0.2">
      <c r="A17" s="1" t="s">
        <v>80</v>
      </c>
      <c r="B17" s="1"/>
      <c r="C17" s="1"/>
      <c r="D17" s="1"/>
      <c r="E17" s="1"/>
      <c r="F17" s="1"/>
      <c r="G17" s="1"/>
      <c r="H17" s="25" t="s">
        <v>3</v>
      </c>
      <c r="I17" s="75"/>
    </row>
    <row r="18" spans="1:10" x14ac:dyDescent="0.2">
      <c r="A18" s="1"/>
      <c r="B18" s="99" t="s">
        <v>81</v>
      </c>
      <c r="C18" s="100"/>
      <c r="D18" s="101">
        <v>10000</v>
      </c>
      <c r="E18" s="102">
        <v>10000</v>
      </c>
      <c r="F18" s="102">
        <v>10000</v>
      </c>
      <c r="G18" s="103">
        <v>10000</v>
      </c>
      <c r="H18" s="104">
        <f>SUM(D18:G18)</f>
        <v>40000</v>
      </c>
      <c r="I18" s="75"/>
    </row>
    <row r="19" spans="1:10" x14ac:dyDescent="0.2">
      <c r="A19" s="1"/>
      <c r="B19" s="22" t="s">
        <v>12</v>
      </c>
      <c r="C19" s="1"/>
      <c r="D19" s="1" t="s">
        <v>12</v>
      </c>
      <c r="E19" s="1"/>
      <c r="F19" s="1" t="s">
        <v>12</v>
      </c>
      <c r="G19" s="1"/>
      <c r="H19" s="1"/>
      <c r="I19" s="75"/>
    </row>
    <row r="20" spans="1:10" x14ac:dyDescent="0.2">
      <c r="A20" s="1" t="s">
        <v>82</v>
      </c>
      <c r="B20" s="1"/>
      <c r="C20" s="1"/>
      <c r="D20" s="1" t="s">
        <v>12</v>
      </c>
      <c r="E20" s="1"/>
      <c r="F20" s="1"/>
      <c r="G20" s="1"/>
      <c r="H20" s="1" t="s">
        <v>12</v>
      </c>
      <c r="I20" s="75"/>
      <c r="J20" s="75"/>
    </row>
    <row r="21" spans="1:10" x14ac:dyDescent="0.2">
      <c r="A21" s="1"/>
      <c r="B21" s="99" t="s">
        <v>83</v>
      </c>
      <c r="C21" s="105">
        <f>H37</f>
        <v>52701.994114141671</v>
      </c>
      <c r="D21" s="1"/>
      <c r="E21" s="99" t="s">
        <v>84</v>
      </c>
      <c r="F21" s="106">
        <v>52701.994114141671</v>
      </c>
      <c r="G21" s="1"/>
      <c r="H21" s="1" t="s">
        <v>12</v>
      </c>
      <c r="I21" s="75"/>
      <c r="J21" s="75"/>
    </row>
    <row r="22" spans="1:10" x14ac:dyDescent="0.2">
      <c r="A22" s="1"/>
      <c r="B22" s="1"/>
      <c r="C22" s="107"/>
      <c r="D22" s="108"/>
      <c r="E22" s="1"/>
      <c r="F22" s="1"/>
      <c r="G22" s="1"/>
      <c r="H22" s="1"/>
      <c r="I22" s="75"/>
      <c r="J22" s="75"/>
    </row>
    <row r="23" spans="1:10" x14ac:dyDescent="0.2">
      <c r="A23" s="1" t="s">
        <v>85</v>
      </c>
      <c r="B23" s="1"/>
      <c r="C23" s="1"/>
      <c r="D23" s="75"/>
      <c r="E23" s="75"/>
      <c r="F23" s="75"/>
      <c r="G23" s="75"/>
      <c r="H23" s="1"/>
      <c r="I23" s="75"/>
      <c r="J23" s="75"/>
    </row>
    <row r="24" spans="1:10" x14ac:dyDescent="0.2">
      <c r="A24" s="1"/>
      <c r="B24" s="81" t="s">
        <v>86</v>
      </c>
      <c r="C24" s="82"/>
      <c r="D24" s="83" t="s">
        <v>70</v>
      </c>
      <c r="E24" s="83" t="s">
        <v>71</v>
      </c>
      <c r="F24" s="83" t="s">
        <v>72</v>
      </c>
      <c r="G24" s="83" t="s">
        <v>73</v>
      </c>
      <c r="H24" s="84" t="s">
        <v>3</v>
      </c>
      <c r="I24" s="75"/>
      <c r="J24" s="75"/>
    </row>
    <row r="25" spans="1:10" x14ac:dyDescent="0.2">
      <c r="A25" s="1"/>
      <c r="B25" s="87" t="s">
        <v>75</v>
      </c>
      <c r="C25" s="73"/>
      <c r="D25" s="109">
        <f>D9</f>
        <v>0.9</v>
      </c>
      <c r="E25" s="109">
        <f>E9</f>
        <v>1.1000000000000001</v>
      </c>
      <c r="F25" s="109">
        <f>F9</f>
        <v>0.8</v>
      </c>
      <c r="G25" s="109">
        <f>G9</f>
        <v>1.2</v>
      </c>
      <c r="H25" s="110"/>
      <c r="I25" s="75"/>
      <c r="J25" s="75"/>
    </row>
    <row r="26" spans="1:10" x14ac:dyDescent="0.2">
      <c r="A26" s="1"/>
      <c r="B26" s="87"/>
      <c r="C26" s="73"/>
      <c r="D26" s="92"/>
      <c r="E26" s="92"/>
      <c r="F26" s="92"/>
      <c r="G26" s="92"/>
      <c r="H26" s="110"/>
      <c r="I26" s="75"/>
      <c r="J26" s="75"/>
    </row>
    <row r="27" spans="1:10" x14ac:dyDescent="0.2">
      <c r="A27" s="1"/>
      <c r="B27" s="87" t="s">
        <v>87</v>
      </c>
      <c r="C27" s="73"/>
      <c r="D27" s="111">
        <f>$C$12*D25*($C$13+D18)^0.5</f>
        <v>3591.5525890622844</v>
      </c>
      <c r="E27" s="111">
        <f>$C$12*E25*($C$13+E18)^0.5</f>
        <v>4389.6753866316812</v>
      </c>
      <c r="F27" s="111">
        <f>$C$12*F25*($C$13+F18)^0.5</f>
        <v>3192.4911902775862</v>
      </c>
      <c r="G27" s="111">
        <f>$C$12*G25*($C$13+G18)^0.5</f>
        <v>4788.7367854163795</v>
      </c>
      <c r="H27" s="112">
        <f>SUM(D27:G27)</f>
        <v>15962.455951387932</v>
      </c>
      <c r="I27" s="75"/>
      <c r="J27" s="75"/>
    </row>
    <row r="28" spans="1:10" x14ac:dyDescent="0.2">
      <c r="A28" s="1"/>
      <c r="B28" s="87" t="s">
        <v>88</v>
      </c>
      <c r="C28" s="73"/>
      <c r="D28" s="111">
        <f>$C$7*D27</f>
        <v>143662.10356249136</v>
      </c>
      <c r="E28" s="111">
        <f>$C$7*E27</f>
        <v>175587.01546526724</v>
      </c>
      <c r="F28" s="111">
        <f>$C$7*F27</f>
        <v>127699.64761110344</v>
      </c>
      <c r="G28" s="111">
        <f>$C$7*G27</f>
        <v>191549.47141665517</v>
      </c>
      <c r="H28" s="112">
        <f>SUM(D28:G28)</f>
        <v>638498.2380555172</v>
      </c>
      <c r="I28" s="75"/>
      <c r="J28" s="75"/>
    </row>
    <row r="29" spans="1:10" x14ac:dyDescent="0.2">
      <c r="A29" s="1"/>
      <c r="B29" s="87" t="s">
        <v>89</v>
      </c>
      <c r="C29" s="73"/>
      <c r="D29" s="111">
        <f>VLOOKUP(D27,$I$5:$J$15,2)*D27</f>
        <v>98767.69619921282</v>
      </c>
      <c r="E29" s="111">
        <f>VLOOKUP(E27,$I$5:$J$15,2)*E27</f>
        <v>109741.88466579204</v>
      </c>
      <c r="F29" s="111">
        <f>VLOOKUP(F27,$I$5:$J$15,2)*F27</f>
        <v>87793.507732633618</v>
      </c>
      <c r="G29" s="111">
        <f>VLOOKUP(G27,$I$5:$J$15,2)*G27</f>
        <v>119718.41963540949</v>
      </c>
      <c r="H29" s="112">
        <f>SUM(D29:G29)</f>
        <v>416021.50823304796</v>
      </c>
      <c r="I29" s="75"/>
      <c r="J29" s="75"/>
    </row>
    <row r="30" spans="1:10" x14ac:dyDescent="0.2">
      <c r="A30" s="1"/>
      <c r="B30" s="87" t="s">
        <v>90</v>
      </c>
      <c r="C30" s="73"/>
      <c r="D30" s="111">
        <f>D28-D29</f>
        <v>44894.407363278544</v>
      </c>
      <c r="E30" s="111">
        <f>E28-E29</f>
        <v>65845.130799475199</v>
      </c>
      <c r="F30" s="111">
        <f>F28-F29</f>
        <v>39906.139878469825</v>
      </c>
      <c r="G30" s="111">
        <f>G28-G29</f>
        <v>71831.051781245682</v>
      </c>
      <c r="H30" s="112">
        <f>SUM(D30:G30)</f>
        <v>222476.72982246923</v>
      </c>
      <c r="I30" s="75"/>
      <c r="J30" s="75"/>
    </row>
    <row r="31" spans="1:10" x14ac:dyDescent="0.2">
      <c r="A31" s="1"/>
      <c r="B31" s="87"/>
      <c r="C31" s="73"/>
      <c r="D31" s="111"/>
      <c r="E31" s="111"/>
      <c r="F31" s="111"/>
      <c r="G31" s="111"/>
      <c r="H31" s="112"/>
      <c r="I31" s="75"/>
      <c r="J31" s="75"/>
    </row>
    <row r="32" spans="1:10" x14ac:dyDescent="0.2">
      <c r="A32" s="1"/>
      <c r="B32" s="87" t="s">
        <v>78</v>
      </c>
      <c r="C32" s="73"/>
      <c r="D32" s="111">
        <f>D14</f>
        <v>8000</v>
      </c>
      <c r="E32" s="111">
        <f>E14</f>
        <v>8000</v>
      </c>
      <c r="F32" s="111">
        <f>F14</f>
        <v>9000</v>
      </c>
      <c r="G32" s="111">
        <f>G14</f>
        <v>9000</v>
      </c>
      <c r="H32" s="112">
        <f>SUM(D32:G32)</f>
        <v>34000</v>
      </c>
      <c r="I32" s="75"/>
      <c r="J32" s="75"/>
    </row>
    <row r="33" spans="1:10" x14ac:dyDescent="0.2">
      <c r="A33" s="1"/>
      <c r="B33" s="87" t="s">
        <v>91</v>
      </c>
      <c r="C33" s="73"/>
      <c r="D33" s="111">
        <f>D18</f>
        <v>10000</v>
      </c>
      <c r="E33" s="111">
        <f>E18</f>
        <v>10000</v>
      </c>
      <c r="F33" s="111">
        <f>F18</f>
        <v>10000</v>
      </c>
      <c r="G33" s="111">
        <f>G18</f>
        <v>10000</v>
      </c>
      <c r="H33" s="112">
        <f>SUM(D33:G33)</f>
        <v>40000</v>
      </c>
      <c r="I33" s="75"/>
      <c r="J33" s="75"/>
    </row>
    <row r="34" spans="1:10" x14ac:dyDescent="0.2">
      <c r="A34" s="1"/>
      <c r="B34" s="87" t="s">
        <v>92</v>
      </c>
      <c r="C34" s="73"/>
      <c r="D34" s="111">
        <f>$C$10*D28</f>
        <v>21549.315534373705</v>
      </c>
      <c r="E34" s="111">
        <f>$C$10*E28</f>
        <v>26338.052319790084</v>
      </c>
      <c r="F34" s="111">
        <f>$C$10*F28</f>
        <v>19154.947141665514</v>
      </c>
      <c r="G34" s="111">
        <f>$C$10*G28</f>
        <v>28732.420712498275</v>
      </c>
      <c r="H34" s="112">
        <f>SUM(D34:G34)</f>
        <v>95774.735708327586</v>
      </c>
      <c r="I34" s="75"/>
      <c r="J34" s="75"/>
    </row>
    <row r="35" spans="1:10" x14ac:dyDescent="0.2">
      <c r="A35" s="1"/>
      <c r="B35" s="87" t="s">
        <v>93</v>
      </c>
      <c r="C35" s="73"/>
      <c r="D35" s="111">
        <f>SUM(D32:D34)</f>
        <v>39549.315534373702</v>
      </c>
      <c r="E35" s="111">
        <f>SUM(E32:E34)</f>
        <v>44338.052319790084</v>
      </c>
      <c r="F35" s="111">
        <f>SUM(F32:F34)</f>
        <v>38154.947141665514</v>
      </c>
      <c r="G35" s="111">
        <f>SUM(G32:G34)</f>
        <v>47732.420712498279</v>
      </c>
      <c r="H35" s="112">
        <f>SUM(D35:G35)</f>
        <v>169774.73570832756</v>
      </c>
      <c r="I35" s="75"/>
      <c r="J35" s="75"/>
    </row>
    <row r="36" spans="1:10" x14ac:dyDescent="0.2">
      <c r="A36" s="1"/>
      <c r="B36" s="87"/>
      <c r="C36" s="73"/>
      <c r="D36" s="111"/>
      <c r="E36" s="111"/>
      <c r="F36" s="111"/>
      <c r="G36" s="111"/>
      <c r="H36" s="112"/>
      <c r="I36" s="75"/>
      <c r="J36" s="75"/>
    </row>
    <row r="37" spans="1:10" x14ac:dyDescent="0.2">
      <c r="A37" s="1"/>
      <c r="B37" s="87" t="s">
        <v>83</v>
      </c>
      <c r="C37" s="73"/>
      <c r="D37" s="111">
        <f>D30-D35</f>
        <v>5345.0918289048423</v>
      </c>
      <c r="E37" s="111">
        <f>E30-E35</f>
        <v>21507.078479685115</v>
      </c>
      <c r="F37" s="111">
        <f>F30-F35</f>
        <v>1751.1927368043107</v>
      </c>
      <c r="G37" s="111">
        <f>G30-G35</f>
        <v>24098.631068747403</v>
      </c>
      <c r="H37" s="112">
        <f>SUM(D37:G37)</f>
        <v>52701.994114141671</v>
      </c>
      <c r="I37" s="75"/>
      <c r="J37" s="75"/>
    </row>
    <row r="38" spans="1:10" x14ac:dyDescent="0.2">
      <c r="A38" s="1"/>
      <c r="B38" s="93" t="s">
        <v>94</v>
      </c>
      <c r="C38" s="95"/>
      <c r="D38" s="113">
        <f>D37/D28</f>
        <v>3.7205997241852917E-2</v>
      </c>
      <c r="E38" s="113">
        <f>E37/E28</f>
        <v>0.12248672501606143</v>
      </c>
      <c r="F38" s="113">
        <f>F37/F28</f>
        <v>1.3713371724700399E-2</v>
      </c>
      <c r="G38" s="113">
        <f>G37/G28</f>
        <v>0.12580891448313355</v>
      </c>
      <c r="H38" s="114">
        <f>H37/H28</f>
        <v>8.2540547448713947E-2</v>
      </c>
      <c r="I38" s="75"/>
      <c r="J38" s="75"/>
    </row>
    <row r="39" spans="1:10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0"/>
  <sheetViews>
    <sheetView workbookViewId="0">
      <selection activeCell="C21" sqref="C21"/>
    </sheetView>
  </sheetViews>
  <sheetFormatPr defaultRowHeight="12.75" x14ac:dyDescent="0.2"/>
  <cols>
    <col min="2" max="2" width="17.28515625" customWidth="1"/>
    <col min="3" max="8" width="10.140625" customWidth="1"/>
    <col min="9" max="10" width="9.140625" customWidth="1"/>
  </cols>
  <sheetData>
    <row r="1" spans="1:10" ht="15.75" x14ac:dyDescent="0.25">
      <c r="A1" s="74" t="s">
        <v>64</v>
      </c>
      <c r="D1" s="75"/>
      <c r="E1" s="75"/>
      <c r="F1" s="75"/>
      <c r="G1" s="75"/>
      <c r="H1" s="75"/>
      <c r="I1" s="75"/>
      <c r="J1" s="75"/>
    </row>
    <row r="2" spans="1:10" x14ac:dyDescent="0.2">
      <c r="A2" s="26" t="s">
        <v>65</v>
      </c>
      <c r="B2" s="1"/>
      <c r="C2" s="1"/>
      <c r="D2" s="1"/>
      <c r="E2" s="1"/>
      <c r="F2" s="1"/>
      <c r="G2" s="1"/>
      <c r="H2" s="1"/>
      <c r="I2" s="1" t="s">
        <v>66</v>
      </c>
      <c r="J2" s="75"/>
    </row>
    <row r="3" spans="1:10" x14ac:dyDescent="0.2">
      <c r="A3" s="76">
        <v>41275</v>
      </c>
      <c r="B3" s="1"/>
      <c r="C3" s="1"/>
      <c r="D3" s="1"/>
      <c r="E3" s="1"/>
      <c r="F3" s="1"/>
      <c r="G3" s="1"/>
      <c r="H3" s="1"/>
      <c r="I3" s="75"/>
      <c r="J3" s="75"/>
    </row>
    <row r="4" spans="1:10" x14ac:dyDescent="0.2">
      <c r="A4" s="1"/>
      <c r="B4" s="1"/>
      <c r="C4" s="1"/>
      <c r="D4" s="1"/>
      <c r="E4" s="1"/>
      <c r="F4" s="1"/>
      <c r="G4" s="1"/>
      <c r="H4" s="1"/>
      <c r="I4" s="77" t="s">
        <v>67</v>
      </c>
      <c r="J4" s="78" t="s">
        <v>68</v>
      </c>
    </row>
    <row r="5" spans="1:10" x14ac:dyDescent="0.2">
      <c r="A5" s="1" t="s">
        <v>69</v>
      </c>
      <c r="B5" s="1"/>
      <c r="C5" s="1"/>
      <c r="D5" s="1"/>
      <c r="E5" s="1"/>
      <c r="F5" s="1"/>
      <c r="G5" s="1"/>
      <c r="H5" s="1"/>
      <c r="I5" s="79">
        <v>1</v>
      </c>
      <c r="J5" s="80">
        <v>36</v>
      </c>
    </row>
    <row r="6" spans="1:10" x14ac:dyDescent="0.2">
      <c r="A6" s="1"/>
      <c r="B6" s="81"/>
      <c r="C6" s="82"/>
      <c r="D6" s="83" t="s">
        <v>70</v>
      </c>
      <c r="E6" s="83" t="s">
        <v>71</v>
      </c>
      <c r="F6" s="83" t="s">
        <v>72</v>
      </c>
      <c r="G6" s="84" t="s">
        <v>73</v>
      </c>
      <c r="H6" s="1"/>
      <c r="I6" s="85">
        <v>1000</v>
      </c>
      <c r="J6" s="86">
        <v>33</v>
      </c>
    </row>
    <row r="7" spans="1:10" x14ac:dyDescent="0.2">
      <c r="A7" s="1"/>
      <c r="B7" s="87" t="s">
        <v>74</v>
      </c>
      <c r="C7" s="88">
        <v>40</v>
      </c>
      <c r="D7" s="73"/>
      <c r="E7" s="73"/>
      <c r="F7" s="73"/>
      <c r="G7" s="89"/>
      <c r="H7" s="1"/>
      <c r="I7" s="79">
        <v>2000</v>
      </c>
      <c r="J7" s="86">
        <v>30</v>
      </c>
    </row>
    <row r="8" spans="1:10" x14ac:dyDescent="0.2">
      <c r="A8" s="1"/>
      <c r="B8" s="87" t="s">
        <v>68</v>
      </c>
      <c r="C8" s="90">
        <v>25</v>
      </c>
      <c r="D8" s="73"/>
      <c r="E8" s="73"/>
      <c r="F8" s="73"/>
      <c r="G8" s="89"/>
      <c r="H8" s="1"/>
      <c r="I8" s="79">
        <v>3000</v>
      </c>
      <c r="J8" s="86">
        <v>27.5</v>
      </c>
    </row>
    <row r="9" spans="1:10" x14ac:dyDescent="0.2">
      <c r="A9" s="1"/>
      <c r="B9" s="87" t="s">
        <v>75</v>
      </c>
      <c r="C9" s="73"/>
      <c r="D9" s="73">
        <v>0.9</v>
      </c>
      <c r="E9" s="73">
        <v>1.1000000000000001</v>
      </c>
      <c r="F9" s="73">
        <v>0.8</v>
      </c>
      <c r="G9" s="89">
        <v>1.2</v>
      </c>
      <c r="H9" s="1"/>
      <c r="I9" s="79">
        <v>4000</v>
      </c>
      <c r="J9" s="91">
        <v>25</v>
      </c>
    </row>
    <row r="10" spans="1:10" x14ac:dyDescent="0.2">
      <c r="A10" s="1"/>
      <c r="B10" s="87" t="s">
        <v>76</v>
      </c>
      <c r="C10" s="73">
        <v>0.15</v>
      </c>
      <c r="D10" s="73"/>
      <c r="E10" s="73"/>
      <c r="F10" s="73"/>
      <c r="G10" s="89"/>
      <c r="H10" s="1"/>
      <c r="I10" s="79">
        <v>5000</v>
      </c>
      <c r="J10" s="86">
        <v>22.5</v>
      </c>
    </row>
    <row r="11" spans="1:10" x14ac:dyDescent="0.2">
      <c r="A11" s="1"/>
      <c r="B11" s="87" t="s">
        <v>77</v>
      </c>
      <c r="C11" s="92"/>
      <c r="D11" s="73"/>
      <c r="E11" s="73"/>
      <c r="F11" s="73"/>
      <c r="G11" s="89"/>
      <c r="H11" s="1"/>
      <c r="I11" s="79">
        <v>6000</v>
      </c>
      <c r="J11" s="86">
        <v>21</v>
      </c>
    </row>
    <row r="12" spans="1:10" x14ac:dyDescent="0.2">
      <c r="A12" s="1"/>
      <c r="B12" s="87"/>
      <c r="C12" s="73">
        <v>35</v>
      </c>
      <c r="D12" s="73"/>
      <c r="E12" s="73"/>
      <c r="F12" s="73"/>
      <c r="G12" s="89"/>
      <c r="H12" s="1"/>
      <c r="I12" s="79">
        <v>7000</v>
      </c>
      <c r="J12" s="86">
        <v>20</v>
      </c>
    </row>
    <row r="13" spans="1:10" x14ac:dyDescent="0.2">
      <c r="A13" s="1"/>
      <c r="B13" s="87"/>
      <c r="C13" s="73">
        <v>3000</v>
      </c>
      <c r="D13" s="73"/>
      <c r="E13" s="73"/>
      <c r="F13" s="73"/>
      <c r="G13" s="89"/>
      <c r="H13" s="1"/>
      <c r="I13" s="79">
        <v>8000</v>
      </c>
      <c r="J13" s="86">
        <v>18</v>
      </c>
    </row>
    <row r="14" spans="1:10" x14ac:dyDescent="0.2">
      <c r="A14" s="1"/>
      <c r="B14" s="87" t="s">
        <v>78</v>
      </c>
      <c r="C14" s="73"/>
      <c r="D14" s="73">
        <v>8000</v>
      </c>
      <c r="E14" s="73">
        <v>8000</v>
      </c>
      <c r="F14" s="73">
        <v>9000</v>
      </c>
      <c r="G14" s="89">
        <v>9000</v>
      </c>
      <c r="H14" s="1"/>
      <c r="I14" s="79">
        <v>9000</v>
      </c>
      <c r="J14" s="86">
        <v>17.5</v>
      </c>
    </row>
    <row r="15" spans="1:10" x14ac:dyDescent="0.2">
      <c r="A15" s="1"/>
      <c r="B15" s="93" t="s">
        <v>79</v>
      </c>
      <c r="C15" s="94">
        <v>40000</v>
      </c>
      <c r="D15" s="95"/>
      <c r="E15" s="95"/>
      <c r="F15" s="95"/>
      <c r="G15" s="96"/>
      <c r="H15" s="1"/>
      <c r="I15" s="97">
        <v>10000</v>
      </c>
      <c r="J15" s="98">
        <v>17</v>
      </c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75"/>
    </row>
    <row r="17" spans="1:10" x14ac:dyDescent="0.2">
      <c r="A17" s="1" t="s">
        <v>80</v>
      </c>
      <c r="B17" s="1"/>
      <c r="C17" s="1"/>
      <c r="D17" s="1"/>
      <c r="E17" s="1"/>
      <c r="F17" s="1"/>
      <c r="G17" s="1"/>
      <c r="H17" s="25" t="s">
        <v>3</v>
      </c>
      <c r="I17" s="75"/>
    </row>
    <row r="18" spans="1:10" x14ac:dyDescent="0.2">
      <c r="A18" s="1"/>
      <c r="B18" s="99" t="s">
        <v>81</v>
      </c>
      <c r="C18" s="100"/>
      <c r="D18" s="101">
        <v>6070.2947848864515</v>
      </c>
      <c r="E18" s="102">
        <v>11965.016010032445</v>
      </c>
      <c r="F18" s="102">
        <v>9016.9990282944982</v>
      </c>
      <c r="G18" s="103">
        <v>12947.690176786609</v>
      </c>
      <c r="H18" s="104">
        <f>SUM(D18:G18)</f>
        <v>40000</v>
      </c>
      <c r="I18" s="75"/>
    </row>
    <row r="19" spans="1:10" x14ac:dyDescent="0.2">
      <c r="A19" s="1"/>
      <c r="B19" s="22" t="s">
        <v>12</v>
      </c>
      <c r="C19" s="1"/>
      <c r="D19" s="1" t="s">
        <v>12</v>
      </c>
      <c r="E19" s="1"/>
      <c r="F19" s="1" t="s">
        <v>12</v>
      </c>
      <c r="G19" s="1"/>
      <c r="H19" s="1"/>
      <c r="I19" s="75"/>
    </row>
    <row r="20" spans="1:10" x14ac:dyDescent="0.2">
      <c r="A20" s="1" t="s">
        <v>82</v>
      </c>
      <c r="B20" s="1"/>
      <c r="C20" s="1"/>
      <c r="D20" s="1" t="s">
        <v>12</v>
      </c>
      <c r="E20" s="1"/>
      <c r="F20" s="1"/>
      <c r="G20" s="1"/>
      <c r="H20" s="1" t="s">
        <v>12</v>
      </c>
      <c r="I20" s="75"/>
      <c r="J20" s="75"/>
    </row>
    <row r="21" spans="1:10" x14ac:dyDescent="0.2">
      <c r="A21" s="1"/>
      <c r="B21" s="99" t="s">
        <v>83</v>
      </c>
      <c r="C21" s="105">
        <f>H37</f>
        <v>68834.362046070542</v>
      </c>
      <c r="D21" s="1"/>
      <c r="E21" s="99" t="s">
        <v>84</v>
      </c>
      <c r="F21" s="106">
        <v>52701.994114141671</v>
      </c>
      <c r="G21" s="1"/>
      <c r="H21" s="1" t="s">
        <v>12</v>
      </c>
      <c r="I21" s="75"/>
      <c r="J21" s="75"/>
    </row>
    <row r="22" spans="1:10" x14ac:dyDescent="0.2">
      <c r="A22" s="1"/>
      <c r="B22" s="1"/>
      <c r="C22" s="107"/>
      <c r="D22" s="108"/>
      <c r="E22" s="1"/>
      <c r="F22" s="1"/>
      <c r="G22" s="1"/>
      <c r="H22" s="1"/>
      <c r="I22" s="75"/>
      <c r="J22" s="75"/>
    </row>
    <row r="23" spans="1:10" x14ac:dyDescent="0.2">
      <c r="A23" s="1" t="s">
        <v>85</v>
      </c>
      <c r="B23" s="1"/>
      <c r="C23" s="1"/>
      <c r="D23" s="75"/>
      <c r="E23" s="75"/>
      <c r="F23" s="75"/>
      <c r="G23" s="75"/>
      <c r="H23" s="1"/>
      <c r="I23" s="75"/>
      <c r="J23" s="75"/>
    </row>
    <row r="24" spans="1:10" x14ac:dyDescent="0.2">
      <c r="A24" s="1"/>
      <c r="B24" s="81" t="s">
        <v>86</v>
      </c>
      <c r="C24" s="82"/>
      <c r="D24" s="83" t="s">
        <v>70</v>
      </c>
      <c r="E24" s="83" t="s">
        <v>71</v>
      </c>
      <c r="F24" s="83" t="s">
        <v>72</v>
      </c>
      <c r="G24" s="83" t="s">
        <v>73</v>
      </c>
      <c r="H24" s="84" t="s">
        <v>3</v>
      </c>
      <c r="I24" s="75"/>
      <c r="J24" s="75"/>
    </row>
    <row r="25" spans="1:10" x14ac:dyDescent="0.2">
      <c r="A25" s="1"/>
      <c r="B25" s="87" t="s">
        <v>75</v>
      </c>
      <c r="C25" s="73"/>
      <c r="D25" s="109">
        <f>D9</f>
        <v>0.9</v>
      </c>
      <c r="E25" s="109">
        <f>E9</f>
        <v>1.1000000000000001</v>
      </c>
      <c r="F25" s="109">
        <f>F9</f>
        <v>0.8</v>
      </c>
      <c r="G25" s="109">
        <f>G9</f>
        <v>1.2</v>
      </c>
      <c r="H25" s="110"/>
      <c r="I25" s="75"/>
      <c r="J25" s="75"/>
    </row>
    <row r="26" spans="1:10" x14ac:dyDescent="0.2">
      <c r="A26" s="1"/>
      <c r="B26" s="87"/>
      <c r="C26" s="73"/>
      <c r="D26" s="92"/>
      <c r="E26" s="92"/>
      <c r="F26" s="92"/>
      <c r="G26" s="92"/>
      <c r="H26" s="110"/>
      <c r="I26" s="75"/>
      <c r="J26" s="75"/>
    </row>
    <row r="27" spans="1:10" x14ac:dyDescent="0.2">
      <c r="A27" s="1"/>
      <c r="B27" s="87" t="s">
        <v>87</v>
      </c>
      <c r="C27" s="73"/>
      <c r="D27" s="111">
        <f>$C$12*D25*($C$13+D18)^0.5</f>
        <v>3000.000000050597</v>
      </c>
      <c r="E27" s="111">
        <f>$C$12*E25*($C$13+E18)^0.5</f>
        <v>4709.7659157192293</v>
      </c>
      <c r="F27" s="111">
        <f>$C$12*F25*($C$13+F18)^0.5</f>
        <v>3069.4180618128394</v>
      </c>
      <c r="G27" s="111">
        <f>$C$12*G25*($C$13+G18)^0.5</f>
        <v>5303.9349045639292</v>
      </c>
      <c r="H27" s="112">
        <f>SUM(D27:G27)</f>
        <v>16083.118882146595</v>
      </c>
      <c r="I27" s="75"/>
      <c r="J27" s="75"/>
    </row>
    <row r="28" spans="1:10" x14ac:dyDescent="0.2">
      <c r="A28" s="1"/>
      <c r="B28" s="87" t="s">
        <v>88</v>
      </c>
      <c r="C28" s="73"/>
      <c r="D28" s="111">
        <f>$C$7*D27</f>
        <v>120000.00000202388</v>
      </c>
      <c r="E28" s="111">
        <f>$C$7*E27</f>
        <v>188390.63662876916</v>
      </c>
      <c r="F28" s="111">
        <f>$C$7*F27</f>
        <v>122776.72247251357</v>
      </c>
      <c r="G28" s="111">
        <f>$C$7*G27</f>
        <v>212157.39618255716</v>
      </c>
      <c r="H28" s="112">
        <f>SUM(D28:G28)</f>
        <v>643324.75528586376</v>
      </c>
      <c r="I28" s="75"/>
      <c r="J28" s="75"/>
    </row>
    <row r="29" spans="1:10" x14ac:dyDescent="0.2">
      <c r="A29" s="1"/>
      <c r="B29" s="87" t="s">
        <v>89</v>
      </c>
      <c r="C29" s="73"/>
      <c r="D29" s="111">
        <f>VLOOKUP(D27,$I$5:$J$15,2)*D27</f>
        <v>82500.000001391425</v>
      </c>
      <c r="E29" s="111">
        <f>VLOOKUP(E27,$I$5:$J$15,2)*E27</f>
        <v>117744.14789298073</v>
      </c>
      <c r="F29" s="111">
        <f>VLOOKUP(F27,$I$5:$J$15,2)*F27</f>
        <v>84408.996699853087</v>
      </c>
      <c r="G29" s="111">
        <f>VLOOKUP(G27,$I$5:$J$15,2)*G27</f>
        <v>119338.53535268841</v>
      </c>
      <c r="H29" s="112">
        <f>SUM(D29:G29)</f>
        <v>403991.67994691367</v>
      </c>
      <c r="I29" s="75"/>
      <c r="J29" s="75"/>
    </row>
    <row r="30" spans="1:10" x14ac:dyDescent="0.2">
      <c r="A30" s="1"/>
      <c r="B30" s="87" t="s">
        <v>90</v>
      </c>
      <c r="C30" s="73"/>
      <c r="D30" s="111">
        <f>D28-D29</f>
        <v>37500.000000632455</v>
      </c>
      <c r="E30" s="111">
        <f>E28-E29</f>
        <v>70646.488735788429</v>
      </c>
      <c r="F30" s="111">
        <f>F28-F29</f>
        <v>38367.725772660488</v>
      </c>
      <c r="G30" s="111">
        <f>G28-G29</f>
        <v>92818.860829868747</v>
      </c>
      <c r="H30" s="112">
        <f>SUM(D30:G30)</f>
        <v>239333.07533895015</v>
      </c>
      <c r="I30" s="75"/>
      <c r="J30" s="75"/>
    </row>
    <row r="31" spans="1:10" x14ac:dyDescent="0.2">
      <c r="A31" s="1"/>
      <c r="B31" s="87"/>
      <c r="C31" s="73"/>
      <c r="D31" s="111"/>
      <c r="E31" s="111"/>
      <c r="F31" s="111"/>
      <c r="G31" s="111"/>
      <c r="H31" s="112"/>
      <c r="I31" s="75"/>
      <c r="J31" s="75"/>
    </row>
    <row r="32" spans="1:10" x14ac:dyDescent="0.2">
      <c r="A32" s="1"/>
      <c r="B32" s="87" t="s">
        <v>78</v>
      </c>
      <c r="C32" s="73"/>
      <c r="D32" s="111">
        <f>D14</f>
        <v>8000</v>
      </c>
      <c r="E32" s="111">
        <f>E14</f>
        <v>8000</v>
      </c>
      <c r="F32" s="111">
        <f>F14</f>
        <v>9000</v>
      </c>
      <c r="G32" s="111">
        <f>G14</f>
        <v>9000</v>
      </c>
      <c r="H32" s="112">
        <f>SUM(D32:G32)</f>
        <v>34000</v>
      </c>
      <c r="I32" s="75"/>
      <c r="J32" s="75"/>
    </row>
    <row r="33" spans="1:10" x14ac:dyDescent="0.2">
      <c r="A33" s="1"/>
      <c r="B33" s="87" t="s">
        <v>91</v>
      </c>
      <c r="C33" s="73"/>
      <c r="D33" s="111">
        <f>D18</f>
        <v>6070.2947848864515</v>
      </c>
      <c r="E33" s="111">
        <f>E18</f>
        <v>11965.016010032445</v>
      </c>
      <c r="F33" s="111">
        <f>F18</f>
        <v>9016.9990282944982</v>
      </c>
      <c r="G33" s="111">
        <f>G18</f>
        <v>12947.690176786609</v>
      </c>
      <c r="H33" s="112">
        <f>SUM(D33:G33)</f>
        <v>40000</v>
      </c>
      <c r="I33" s="75"/>
      <c r="J33" s="75"/>
    </row>
    <row r="34" spans="1:10" x14ac:dyDescent="0.2">
      <c r="A34" s="1"/>
      <c r="B34" s="87" t="s">
        <v>92</v>
      </c>
      <c r="C34" s="73"/>
      <c r="D34" s="111">
        <f>$C$10*D28</f>
        <v>18000.000000303582</v>
      </c>
      <c r="E34" s="111">
        <f>$C$10*E28</f>
        <v>28258.595494315374</v>
      </c>
      <c r="F34" s="111">
        <f>$C$10*F28</f>
        <v>18416.508370877036</v>
      </c>
      <c r="G34" s="111">
        <f>$C$10*G28</f>
        <v>31823.609427383573</v>
      </c>
      <c r="H34" s="112">
        <f>SUM(D34:G34)</f>
        <v>96498.713292879576</v>
      </c>
      <c r="I34" s="75"/>
      <c r="J34" s="75"/>
    </row>
    <row r="35" spans="1:10" x14ac:dyDescent="0.2">
      <c r="A35" s="1"/>
      <c r="B35" s="87" t="s">
        <v>93</v>
      </c>
      <c r="C35" s="73"/>
      <c r="D35" s="111">
        <f>SUM(D32:D34)</f>
        <v>32070.294785190032</v>
      </c>
      <c r="E35" s="111">
        <f>SUM(E32:E34)</f>
        <v>48223.61150434782</v>
      </c>
      <c r="F35" s="111">
        <f>SUM(F32:F34)</f>
        <v>36433.507399171533</v>
      </c>
      <c r="G35" s="111">
        <f>SUM(G32:G34)</f>
        <v>53771.299604170184</v>
      </c>
      <c r="H35" s="112">
        <f>SUM(D35:G35)</f>
        <v>170498.71329287958</v>
      </c>
      <c r="I35" s="75"/>
      <c r="J35" s="75"/>
    </row>
    <row r="36" spans="1:10" x14ac:dyDescent="0.2">
      <c r="A36" s="1"/>
      <c r="B36" s="87"/>
      <c r="C36" s="73"/>
      <c r="D36" s="111"/>
      <c r="E36" s="111"/>
      <c r="F36" s="111"/>
      <c r="G36" s="111"/>
      <c r="H36" s="112"/>
      <c r="I36" s="75"/>
      <c r="J36" s="75"/>
    </row>
    <row r="37" spans="1:10" x14ac:dyDescent="0.2">
      <c r="A37" s="1"/>
      <c r="B37" s="87" t="s">
        <v>83</v>
      </c>
      <c r="C37" s="73"/>
      <c r="D37" s="111">
        <f>D30-D35</f>
        <v>5429.7052154424237</v>
      </c>
      <c r="E37" s="111">
        <f>E30-E35</f>
        <v>22422.877231440609</v>
      </c>
      <c r="F37" s="111">
        <f>F30-F35</f>
        <v>1934.218373488955</v>
      </c>
      <c r="G37" s="111">
        <f>G30-G35</f>
        <v>39047.561225698562</v>
      </c>
      <c r="H37" s="112">
        <f>SUM(D37:G37)</f>
        <v>68834.362046070542</v>
      </c>
      <c r="I37" s="75"/>
      <c r="J37" s="75"/>
    </row>
    <row r="38" spans="1:10" x14ac:dyDescent="0.2">
      <c r="A38" s="1"/>
      <c r="B38" s="93" t="s">
        <v>94</v>
      </c>
      <c r="C38" s="95"/>
      <c r="D38" s="113">
        <f>D37/D28</f>
        <v>4.5247543461257068E-2</v>
      </c>
      <c r="E38" s="113">
        <f>E37/E28</f>
        <v>0.11902331046115489</v>
      </c>
      <c r="F38" s="113">
        <f>F37/F28</f>
        <v>1.5753950215782759E-2</v>
      </c>
      <c r="G38" s="113">
        <f>G37/G28</f>
        <v>0.18404996445233013</v>
      </c>
      <c r="H38" s="114">
        <f>H37/H28</f>
        <v>0.10699784437097207</v>
      </c>
      <c r="I38" s="75"/>
      <c r="J38" s="75"/>
    </row>
    <row r="39" spans="1:10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21" sqref="C21"/>
    </sheetView>
  </sheetViews>
  <sheetFormatPr defaultRowHeight="12.75" x14ac:dyDescent="0.2"/>
  <cols>
    <col min="2" max="2" width="17.28515625" customWidth="1"/>
    <col min="3" max="8" width="10.140625" customWidth="1"/>
    <col min="9" max="10" width="9.140625" customWidth="1"/>
  </cols>
  <sheetData>
    <row r="1" spans="1:10" ht="15.75" x14ac:dyDescent="0.25">
      <c r="A1" s="74" t="s">
        <v>64</v>
      </c>
      <c r="D1" s="75"/>
      <c r="E1" s="75"/>
      <c r="F1" s="75"/>
      <c r="G1" s="75"/>
      <c r="H1" s="75"/>
      <c r="I1" s="75"/>
      <c r="J1" s="75"/>
    </row>
    <row r="2" spans="1:10" x14ac:dyDescent="0.2">
      <c r="A2" s="26" t="s">
        <v>65</v>
      </c>
      <c r="B2" s="1"/>
      <c r="C2" s="1"/>
      <c r="D2" s="1"/>
      <c r="E2" s="1"/>
      <c r="F2" s="1"/>
      <c r="G2" s="1"/>
      <c r="H2" s="1"/>
      <c r="I2" s="1" t="s">
        <v>66</v>
      </c>
      <c r="J2" s="75"/>
    </row>
    <row r="3" spans="1:10" x14ac:dyDescent="0.2">
      <c r="A3" s="76">
        <v>41275</v>
      </c>
      <c r="B3" s="1"/>
      <c r="C3" s="1"/>
      <c r="D3" s="1"/>
      <c r="E3" s="1"/>
      <c r="F3" s="1"/>
      <c r="G3" s="1"/>
      <c r="H3" s="1"/>
      <c r="I3" s="75"/>
      <c r="J3" s="75"/>
    </row>
    <row r="4" spans="1:10" x14ac:dyDescent="0.2">
      <c r="A4" s="1"/>
      <c r="B4" s="1"/>
      <c r="C4" s="1"/>
      <c r="D4" s="1"/>
      <c r="E4" s="1"/>
      <c r="F4" s="1"/>
      <c r="G4" s="1"/>
      <c r="H4" s="1"/>
      <c r="I4" s="77" t="s">
        <v>67</v>
      </c>
      <c r="J4" s="78" t="s">
        <v>68</v>
      </c>
    </row>
    <row r="5" spans="1:10" x14ac:dyDescent="0.2">
      <c r="A5" s="1" t="s">
        <v>69</v>
      </c>
      <c r="B5" s="1"/>
      <c r="C5" s="1"/>
      <c r="D5" s="1"/>
      <c r="E5" s="1"/>
      <c r="F5" s="1"/>
      <c r="G5" s="1"/>
      <c r="H5" s="1"/>
      <c r="I5" s="79">
        <v>1</v>
      </c>
      <c r="J5" s="80">
        <v>36</v>
      </c>
    </row>
    <row r="6" spans="1:10" x14ac:dyDescent="0.2">
      <c r="A6" s="1"/>
      <c r="B6" s="81"/>
      <c r="C6" s="82"/>
      <c r="D6" s="83" t="s">
        <v>70</v>
      </c>
      <c r="E6" s="83" t="s">
        <v>71</v>
      </c>
      <c r="F6" s="83" t="s">
        <v>72</v>
      </c>
      <c r="G6" s="84" t="s">
        <v>73</v>
      </c>
      <c r="H6" s="1"/>
      <c r="I6" s="85">
        <v>1000</v>
      </c>
      <c r="J6" s="86">
        <v>33</v>
      </c>
    </row>
    <row r="7" spans="1:10" x14ac:dyDescent="0.2">
      <c r="A7" s="1"/>
      <c r="B7" s="87" t="s">
        <v>74</v>
      </c>
      <c r="C7" s="88">
        <v>40</v>
      </c>
      <c r="D7" s="73"/>
      <c r="E7" s="73"/>
      <c r="F7" s="73"/>
      <c r="G7" s="89"/>
      <c r="H7" s="1"/>
      <c r="I7" s="79">
        <v>2000</v>
      </c>
      <c r="J7" s="86">
        <v>30</v>
      </c>
    </row>
    <row r="8" spans="1:10" x14ac:dyDescent="0.2">
      <c r="A8" s="1"/>
      <c r="B8" s="87" t="s">
        <v>68</v>
      </c>
      <c r="C8" s="90">
        <v>25</v>
      </c>
      <c r="D8" s="73"/>
      <c r="E8" s="73"/>
      <c r="F8" s="73"/>
      <c r="G8" s="89"/>
      <c r="H8" s="1"/>
      <c r="I8" s="79">
        <v>3000</v>
      </c>
      <c r="J8" s="86">
        <v>27.5</v>
      </c>
    </row>
    <row r="9" spans="1:10" x14ac:dyDescent="0.2">
      <c r="A9" s="1"/>
      <c r="B9" s="87" t="s">
        <v>75</v>
      </c>
      <c r="C9" s="73"/>
      <c r="D9" s="73">
        <v>0.9</v>
      </c>
      <c r="E9" s="73">
        <v>1.1000000000000001</v>
      </c>
      <c r="F9" s="73">
        <v>0.8</v>
      </c>
      <c r="G9" s="89">
        <v>1.2</v>
      </c>
      <c r="H9" s="1"/>
      <c r="I9" s="79">
        <v>4000</v>
      </c>
      <c r="J9" s="91">
        <v>25</v>
      </c>
    </row>
    <row r="10" spans="1:10" x14ac:dyDescent="0.2">
      <c r="A10" s="1"/>
      <c r="B10" s="87" t="s">
        <v>76</v>
      </c>
      <c r="C10" s="73">
        <v>0.15</v>
      </c>
      <c r="D10" s="73"/>
      <c r="E10" s="73"/>
      <c r="F10" s="73"/>
      <c r="G10" s="89"/>
      <c r="H10" s="1"/>
      <c r="I10" s="79">
        <v>5000</v>
      </c>
      <c r="J10" s="86">
        <v>22.5</v>
      </c>
    </row>
    <row r="11" spans="1:10" x14ac:dyDescent="0.2">
      <c r="A11" s="1"/>
      <c r="B11" s="87" t="s">
        <v>77</v>
      </c>
      <c r="C11" s="92"/>
      <c r="D11" s="73"/>
      <c r="E11" s="73"/>
      <c r="F11" s="73"/>
      <c r="G11" s="89"/>
      <c r="H11" s="1"/>
      <c r="I11" s="79">
        <v>6000</v>
      </c>
      <c r="J11" s="86">
        <v>21</v>
      </c>
    </row>
    <row r="12" spans="1:10" x14ac:dyDescent="0.2">
      <c r="A12" s="1"/>
      <c r="B12" s="87"/>
      <c r="C12" s="73">
        <v>35</v>
      </c>
      <c r="D12" s="73"/>
      <c r="E12" s="73"/>
      <c r="F12" s="73"/>
      <c r="G12" s="89"/>
      <c r="H12" s="1"/>
      <c r="I12" s="79">
        <v>7000</v>
      </c>
      <c r="J12" s="86">
        <v>20</v>
      </c>
    </row>
    <row r="13" spans="1:10" x14ac:dyDescent="0.2">
      <c r="A13" s="1"/>
      <c r="B13" s="87"/>
      <c r="C13" s="73">
        <v>3000</v>
      </c>
      <c r="D13" s="73"/>
      <c r="E13" s="73"/>
      <c r="F13" s="73"/>
      <c r="G13" s="89"/>
      <c r="H13" s="1"/>
      <c r="I13" s="79">
        <v>8000</v>
      </c>
      <c r="J13" s="86">
        <v>18</v>
      </c>
    </row>
    <row r="14" spans="1:10" x14ac:dyDescent="0.2">
      <c r="A14" s="1"/>
      <c r="B14" s="87" t="s">
        <v>78</v>
      </c>
      <c r="C14" s="73"/>
      <c r="D14" s="73">
        <v>8000</v>
      </c>
      <c r="E14" s="73">
        <v>8000</v>
      </c>
      <c r="F14" s="73">
        <v>9000</v>
      </c>
      <c r="G14" s="89">
        <v>9000</v>
      </c>
      <c r="H14" s="1"/>
      <c r="I14" s="79">
        <v>9000</v>
      </c>
      <c r="J14" s="86">
        <v>17.5</v>
      </c>
    </row>
    <row r="15" spans="1:10" x14ac:dyDescent="0.2">
      <c r="A15" s="1"/>
      <c r="B15" s="93" t="s">
        <v>79</v>
      </c>
      <c r="C15" s="94">
        <v>40000</v>
      </c>
      <c r="D15" s="95"/>
      <c r="E15" s="95"/>
      <c r="F15" s="95"/>
      <c r="G15" s="96"/>
      <c r="H15" s="1"/>
      <c r="I15" s="97">
        <v>10000</v>
      </c>
      <c r="J15" s="98">
        <v>17</v>
      </c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75"/>
    </row>
    <row r="17" spans="1:10" x14ac:dyDescent="0.2">
      <c r="A17" s="1" t="s">
        <v>80</v>
      </c>
      <c r="B17" s="1"/>
      <c r="C17" s="1"/>
      <c r="D17" s="1"/>
      <c r="E17" s="1"/>
      <c r="F17" s="1"/>
      <c r="G17" s="1"/>
      <c r="H17" s="25" t="s">
        <v>3</v>
      </c>
      <c r="I17" s="75"/>
    </row>
    <row r="18" spans="1:10" x14ac:dyDescent="0.2">
      <c r="A18" s="1"/>
      <c r="B18" s="99" t="s">
        <v>81</v>
      </c>
      <c r="C18" s="100"/>
      <c r="D18" s="101">
        <v>7.5541781118819815E-13</v>
      </c>
      <c r="E18" s="102">
        <v>21287.400910803161</v>
      </c>
      <c r="F18" s="102">
        <v>7.3830102841391472E-13</v>
      </c>
      <c r="G18" s="103">
        <v>18712.617727617329</v>
      </c>
      <c r="H18" s="104">
        <f>SUM(D18:G18)</f>
        <v>40000.018638420486</v>
      </c>
      <c r="I18" s="75"/>
    </row>
    <row r="19" spans="1:10" x14ac:dyDescent="0.2">
      <c r="A19" s="1"/>
      <c r="B19" s="22" t="s">
        <v>12</v>
      </c>
      <c r="C19" s="1"/>
      <c r="D19" s="1" t="s">
        <v>12</v>
      </c>
      <c r="E19" s="1"/>
      <c r="F19" s="1" t="s">
        <v>12</v>
      </c>
      <c r="G19" s="1"/>
      <c r="H19" s="1"/>
      <c r="I19" s="75"/>
    </row>
    <row r="20" spans="1:10" x14ac:dyDescent="0.2">
      <c r="A20" s="1" t="s">
        <v>82</v>
      </c>
      <c r="B20" s="1"/>
      <c r="C20" s="1"/>
      <c r="D20" s="1" t="s">
        <v>12</v>
      </c>
      <c r="E20" s="1"/>
      <c r="F20" s="1"/>
      <c r="G20" s="1"/>
      <c r="H20" s="1" t="s">
        <v>12</v>
      </c>
      <c r="I20" s="75"/>
      <c r="J20" s="75"/>
    </row>
    <row r="21" spans="1:10" x14ac:dyDescent="0.2">
      <c r="A21" s="1"/>
      <c r="B21" s="99" t="s">
        <v>83</v>
      </c>
      <c r="C21" s="105">
        <f>H37</f>
        <v>87713.133368229028</v>
      </c>
      <c r="D21" s="1"/>
      <c r="E21" s="99" t="s">
        <v>84</v>
      </c>
      <c r="F21" s="106">
        <v>52701.994114141671</v>
      </c>
      <c r="G21" s="1"/>
      <c r="H21" s="1" t="s">
        <v>12</v>
      </c>
      <c r="I21" s="75"/>
      <c r="J21" s="75"/>
    </row>
    <row r="22" spans="1:10" x14ac:dyDescent="0.2">
      <c r="A22" s="1"/>
      <c r="B22" s="1"/>
      <c r="C22" s="107"/>
      <c r="D22" s="108"/>
      <c r="E22" s="1"/>
      <c r="F22" s="1"/>
      <c r="G22" s="1"/>
      <c r="H22" s="1"/>
      <c r="I22" s="75"/>
      <c r="J22" s="75"/>
    </row>
    <row r="23" spans="1:10" x14ac:dyDescent="0.2">
      <c r="A23" s="1" t="s">
        <v>85</v>
      </c>
      <c r="B23" s="1"/>
      <c r="C23" s="1"/>
      <c r="D23" s="75"/>
      <c r="E23" s="75"/>
      <c r="F23" s="75"/>
      <c r="G23" s="75"/>
      <c r="H23" s="1"/>
      <c r="I23" s="75"/>
      <c r="J23" s="75"/>
    </row>
    <row r="24" spans="1:10" x14ac:dyDescent="0.2">
      <c r="A24" s="1"/>
      <c r="B24" s="81" t="s">
        <v>86</v>
      </c>
      <c r="C24" s="82"/>
      <c r="D24" s="83" t="s">
        <v>70</v>
      </c>
      <c r="E24" s="83" t="s">
        <v>71</v>
      </c>
      <c r="F24" s="83" t="s">
        <v>72</v>
      </c>
      <c r="G24" s="83" t="s">
        <v>73</v>
      </c>
      <c r="H24" s="84" t="s">
        <v>3</v>
      </c>
      <c r="I24" s="75"/>
      <c r="J24" s="75"/>
    </row>
    <row r="25" spans="1:10" x14ac:dyDescent="0.2">
      <c r="A25" s="1"/>
      <c r="B25" s="87" t="s">
        <v>75</v>
      </c>
      <c r="C25" s="73"/>
      <c r="D25" s="109">
        <f>D9</f>
        <v>0.9</v>
      </c>
      <c r="E25" s="109">
        <f>E9</f>
        <v>1.1000000000000001</v>
      </c>
      <c r="F25" s="109">
        <f>F9</f>
        <v>0.8</v>
      </c>
      <c r="G25" s="109">
        <f>G9</f>
        <v>1.2</v>
      </c>
      <c r="H25" s="110"/>
      <c r="I25" s="75"/>
      <c r="J25" s="75"/>
    </row>
    <row r="26" spans="1:10" x14ac:dyDescent="0.2">
      <c r="A26" s="1"/>
      <c r="B26" s="87"/>
      <c r="C26" s="73"/>
      <c r="D26" s="92"/>
      <c r="E26" s="92"/>
      <c r="F26" s="92"/>
      <c r="G26" s="92"/>
      <c r="H26" s="110"/>
      <c r="I26" s="75"/>
      <c r="J26" s="75"/>
    </row>
    <row r="27" spans="1:10" x14ac:dyDescent="0.2">
      <c r="A27" s="1"/>
      <c r="B27" s="87" t="s">
        <v>87</v>
      </c>
      <c r="C27" s="73"/>
      <c r="D27" s="111">
        <f>$C$12*D25*($C$13+D18)^0.5</f>
        <v>1725.3260561412735</v>
      </c>
      <c r="E27" s="111">
        <f>$C$12*E25*($C$13+E18)^0.5</f>
        <v>6000.000000003165</v>
      </c>
      <c r="F27" s="111">
        <f>$C$12*F25*($C$13+F18)^0.5</f>
        <v>1533.6231610144655</v>
      </c>
      <c r="G27" s="111">
        <f>$C$12*G25*($C$13+G18)^0.5</f>
        <v>6188.7848299578955</v>
      </c>
      <c r="H27" s="112">
        <f>SUM(D27:G27)</f>
        <v>15447.734047116799</v>
      </c>
      <c r="I27" s="75"/>
      <c r="J27" s="75"/>
    </row>
    <row r="28" spans="1:10" x14ac:dyDescent="0.2">
      <c r="A28" s="1"/>
      <c r="B28" s="87" t="s">
        <v>88</v>
      </c>
      <c r="C28" s="73"/>
      <c r="D28" s="111">
        <f>$C$7*D27</f>
        <v>69013.04224565094</v>
      </c>
      <c r="E28" s="111">
        <f>$C$7*E27</f>
        <v>240000.0000001266</v>
      </c>
      <c r="F28" s="111">
        <f>$C$7*F27</f>
        <v>61344.926440578623</v>
      </c>
      <c r="G28" s="111">
        <f>$C$7*G27</f>
        <v>247551.39319831581</v>
      </c>
      <c r="H28" s="112">
        <f>SUM(D28:G28)</f>
        <v>617909.36188467196</v>
      </c>
      <c r="I28" s="75"/>
      <c r="J28" s="75"/>
    </row>
    <row r="29" spans="1:10" x14ac:dyDescent="0.2">
      <c r="A29" s="1"/>
      <c r="B29" s="87" t="s">
        <v>89</v>
      </c>
      <c r="C29" s="73"/>
      <c r="D29" s="111">
        <f>VLOOKUP(D27,$I$5:$J$15,2)*D27</f>
        <v>56935.759852662028</v>
      </c>
      <c r="E29" s="111">
        <f>VLOOKUP(E27,$I$5:$J$15,2)*E27</f>
        <v>126000.00000006647</v>
      </c>
      <c r="F29" s="111">
        <f>VLOOKUP(F27,$I$5:$J$15,2)*F27</f>
        <v>50609.564313477364</v>
      </c>
      <c r="G29" s="111">
        <f>VLOOKUP(G27,$I$5:$J$15,2)*G27</f>
        <v>129964.48142911581</v>
      </c>
      <c r="H29" s="112">
        <f>SUM(D29:G29)</f>
        <v>363509.8055953217</v>
      </c>
      <c r="I29" s="75"/>
      <c r="J29" s="75"/>
    </row>
    <row r="30" spans="1:10" x14ac:dyDescent="0.2">
      <c r="A30" s="1"/>
      <c r="B30" s="87" t="s">
        <v>90</v>
      </c>
      <c r="C30" s="73"/>
      <c r="D30" s="111">
        <f>D28-D29</f>
        <v>12077.282392988913</v>
      </c>
      <c r="E30" s="111">
        <f>E28-E29</f>
        <v>114000.00000006013</v>
      </c>
      <c r="F30" s="111">
        <f>F28-F29</f>
        <v>10735.36212710126</v>
      </c>
      <c r="G30" s="111">
        <f>G28-G29</f>
        <v>117586.9117692</v>
      </c>
      <c r="H30" s="112">
        <f>SUM(D30:G30)</f>
        <v>254399.55628935029</v>
      </c>
      <c r="I30" s="75"/>
      <c r="J30" s="75"/>
    </row>
    <row r="31" spans="1:10" x14ac:dyDescent="0.2">
      <c r="A31" s="1"/>
      <c r="B31" s="87"/>
      <c r="C31" s="73"/>
      <c r="D31" s="111"/>
      <c r="E31" s="111"/>
      <c r="F31" s="111"/>
      <c r="G31" s="111"/>
      <c r="H31" s="112"/>
      <c r="I31" s="75"/>
      <c r="J31" s="75"/>
    </row>
    <row r="32" spans="1:10" x14ac:dyDescent="0.2">
      <c r="A32" s="1"/>
      <c r="B32" s="87" t="s">
        <v>78</v>
      </c>
      <c r="C32" s="73"/>
      <c r="D32" s="111">
        <f>D14</f>
        <v>8000</v>
      </c>
      <c r="E32" s="111">
        <f>E14</f>
        <v>8000</v>
      </c>
      <c r="F32" s="111">
        <f>F14</f>
        <v>9000</v>
      </c>
      <c r="G32" s="111">
        <f>G14</f>
        <v>9000</v>
      </c>
      <c r="H32" s="112">
        <f>SUM(D32:G32)</f>
        <v>34000</v>
      </c>
      <c r="I32" s="75"/>
      <c r="J32" s="75"/>
    </row>
    <row r="33" spans="1:10" x14ac:dyDescent="0.2">
      <c r="A33" s="1"/>
      <c r="B33" s="87" t="s">
        <v>91</v>
      </c>
      <c r="C33" s="73"/>
      <c r="D33" s="111">
        <f>D18</f>
        <v>7.5541781118819815E-13</v>
      </c>
      <c r="E33" s="111">
        <f>E18</f>
        <v>21287.400910803161</v>
      </c>
      <c r="F33" s="111">
        <f>F18</f>
        <v>7.3830102841391472E-13</v>
      </c>
      <c r="G33" s="111">
        <f>G18</f>
        <v>18712.617727617329</v>
      </c>
      <c r="H33" s="112">
        <f>SUM(D33:G33)</f>
        <v>40000.018638420486</v>
      </c>
      <c r="I33" s="75"/>
      <c r="J33" s="75"/>
    </row>
    <row r="34" spans="1:10" x14ac:dyDescent="0.2">
      <c r="A34" s="1"/>
      <c r="B34" s="87" t="s">
        <v>92</v>
      </c>
      <c r="C34" s="73"/>
      <c r="D34" s="111">
        <f>$C$10*D28</f>
        <v>10351.956336847641</v>
      </c>
      <c r="E34" s="111">
        <f>$C$10*E28</f>
        <v>36000.00000001899</v>
      </c>
      <c r="F34" s="111">
        <f>$C$10*F28</f>
        <v>9201.7389660867939</v>
      </c>
      <c r="G34" s="111">
        <f>$C$10*G28</f>
        <v>37132.708979747367</v>
      </c>
      <c r="H34" s="112">
        <f>SUM(D34:G34)</f>
        <v>92686.404282700794</v>
      </c>
      <c r="I34" s="75"/>
      <c r="J34" s="75"/>
    </row>
    <row r="35" spans="1:10" x14ac:dyDescent="0.2">
      <c r="A35" s="1"/>
      <c r="B35" s="87" t="s">
        <v>93</v>
      </c>
      <c r="C35" s="73"/>
      <c r="D35" s="111">
        <f>SUM(D32:D34)</f>
        <v>18351.956336847641</v>
      </c>
      <c r="E35" s="111">
        <f>SUM(E32:E34)</f>
        <v>65287.400910822151</v>
      </c>
      <c r="F35" s="111">
        <f>SUM(F32:F34)</f>
        <v>18201.738966086792</v>
      </c>
      <c r="G35" s="111">
        <f>SUM(G32:G34)</f>
        <v>64845.3267073647</v>
      </c>
      <c r="H35" s="112">
        <f>SUM(D35:G35)</f>
        <v>166686.4229211213</v>
      </c>
      <c r="I35" s="75"/>
      <c r="J35" s="75"/>
    </row>
    <row r="36" spans="1:10" x14ac:dyDescent="0.2">
      <c r="A36" s="1"/>
      <c r="B36" s="87"/>
      <c r="C36" s="73"/>
      <c r="D36" s="111"/>
      <c r="E36" s="111"/>
      <c r="F36" s="111"/>
      <c r="G36" s="111"/>
      <c r="H36" s="112"/>
      <c r="I36" s="75"/>
      <c r="J36" s="75"/>
    </row>
    <row r="37" spans="1:10" x14ac:dyDescent="0.2">
      <c r="A37" s="1"/>
      <c r="B37" s="87" t="s">
        <v>83</v>
      </c>
      <c r="C37" s="73"/>
      <c r="D37" s="111">
        <f>D30-D35</f>
        <v>-6274.6739438587283</v>
      </c>
      <c r="E37" s="111">
        <f>E30-E35</f>
        <v>48712.599089237978</v>
      </c>
      <c r="F37" s="111">
        <f>F30-F35</f>
        <v>-7466.3768389855322</v>
      </c>
      <c r="G37" s="111">
        <f>G30-G35</f>
        <v>52741.5850618353</v>
      </c>
      <c r="H37" s="112">
        <f>SUM(D37:G37)</f>
        <v>87713.133368229028</v>
      </c>
      <c r="I37" s="75"/>
      <c r="J37" s="75"/>
    </row>
    <row r="38" spans="1:10" x14ac:dyDescent="0.2">
      <c r="A38" s="1"/>
      <c r="B38" s="93" t="s">
        <v>94</v>
      </c>
      <c r="C38" s="95"/>
      <c r="D38" s="113">
        <f>D37/D28</f>
        <v>-9.0920117990511362E-2</v>
      </c>
      <c r="E38" s="113">
        <f>E37/E28</f>
        <v>0.20296916287171785</v>
      </c>
      <c r="F38" s="113">
        <f>F37/F28</f>
        <v>-0.12171139933174084</v>
      </c>
      <c r="G38" s="113">
        <f>G37/G28</f>
        <v>0.21305307306262464</v>
      </c>
      <c r="H38" s="114">
        <f>H37/H28</f>
        <v>0.14195145563209643</v>
      </c>
      <c r="I38" s="75"/>
      <c r="J38" s="75"/>
    </row>
    <row r="39" spans="1:10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9"/>
  <sheetViews>
    <sheetView workbookViewId="0">
      <selection activeCell="H7" sqref="H7"/>
    </sheetView>
  </sheetViews>
  <sheetFormatPr defaultColWidth="6.7109375" defaultRowHeight="12.75" x14ac:dyDescent="0.2"/>
  <cols>
    <col min="1" max="1" width="6.7109375" customWidth="1"/>
    <col min="2" max="2" width="9" customWidth="1"/>
    <col min="3" max="7" width="6.7109375" customWidth="1"/>
    <col min="8" max="8" width="7.42578125" bestFit="1" customWidth="1"/>
    <col min="9" max="9" width="5" customWidth="1"/>
    <col min="10" max="10" width="8.7109375" customWidth="1"/>
  </cols>
  <sheetData>
    <row r="1" spans="1:10" x14ac:dyDescent="0.2">
      <c r="A1" s="1" t="s">
        <v>52</v>
      </c>
    </row>
    <row r="2" spans="1:10" x14ac:dyDescent="0.2">
      <c r="A2" s="1"/>
    </row>
    <row r="3" spans="1:10" x14ac:dyDescent="0.2">
      <c r="A3" s="1" t="s">
        <v>6</v>
      </c>
    </row>
    <row r="4" spans="1:10" x14ac:dyDescent="0.2">
      <c r="A4" s="1"/>
      <c r="C4" s="21" t="s">
        <v>53</v>
      </c>
      <c r="D4" s="21" t="s">
        <v>54</v>
      </c>
      <c r="E4" s="21" t="s">
        <v>55</v>
      </c>
      <c r="F4" s="21" t="s">
        <v>56</v>
      </c>
      <c r="G4" s="21" t="s">
        <v>57</v>
      </c>
    </row>
    <row r="5" spans="1:10" x14ac:dyDescent="0.2">
      <c r="A5" s="1"/>
      <c r="B5" t="s">
        <v>58</v>
      </c>
      <c r="C5" s="55">
        <v>1</v>
      </c>
      <c r="D5" s="56">
        <v>0</v>
      </c>
      <c r="E5" s="56">
        <v>0</v>
      </c>
      <c r="F5" s="56">
        <v>1</v>
      </c>
      <c r="G5" s="57">
        <v>0</v>
      </c>
    </row>
    <row r="6" spans="1:10" x14ac:dyDescent="0.2">
      <c r="A6" s="1" t="s">
        <v>14</v>
      </c>
      <c r="J6" t="s">
        <v>34</v>
      </c>
    </row>
    <row r="7" spans="1:10" x14ac:dyDescent="0.2">
      <c r="A7" s="1"/>
      <c r="B7" t="s">
        <v>59</v>
      </c>
      <c r="C7" s="24">
        <v>10</v>
      </c>
      <c r="D7" s="24">
        <v>17</v>
      </c>
      <c r="E7" s="24">
        <v>16</v>
      </c>
      <c r="F7" s="24">
        <v>8</v>
      </c>
      <c r="G7" s="24">
        <v>14</v>
      </c>
      <c r="H7" s="58">
        <f>SUMPRODUCT($C$5:$G$5,C7:G7) - J7</f>
        <v>18</v>
      </c>
      <c r="J7" s="67">
        <f>IF(H9&gt;J9,99,0)</f>
        <v>0</v>
      </c>
    </row>
    <row r="8" spans="1:10" x14ac:dyDescent="0.2">
      <c r="A8" s="1" t="s">
        <v>46</v>
      </c>
      <c r="C8" t="s">
        <v>12</v>
      </c>
      <c r="J8" t="s">
        <v>63</v>
      </c>
    </row>
    <row r="9" spans="1:10" x14ac:dyDescent="0.2">
      <c r="B9" t="s">
        <v>60</v>
      </c>
      <c r="C9">
        <v>48</v>
      </c>
      <c r="D9">
        <f>IF(F5=1,79,96)</f>
        <v>79</v>
      </c>
      <c r="E9">
        <v>80</v>
      </c>
      <c r="F9">
        <v>32</v>
      </c>
      <c r="G9">
        <v>64</v>
      </c>
      <c r="H9" s="59">
        <f>SUMPRODUCT($C$5:$G$5,C9:G9)</f>
        <v>80</v>
      </c>
      <c r="I9" s="6" t="s">
        <v>48</v>
      </c>
      <c r="J9" s="60">
        <v>160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1" sqref="F11"/>
    </sheetView>
  </sheetViews>
  <sheetFormatPr defaultRowHeight="12.75" x14ac:dyDescent="0.2"/>
  <sheetData>
    <row r="1" spans="1:8" x14ac:dyDescent="0.2">
      <c r="A1" s="1" t="s">
        <v>37</v>
      </c>
    </row>
    <row r="2" spans="1:8" x14ac:dyDescent="0.2">
      <c r="A2" s="1"/>
    </row>
    <row r="3" spans="1:8" x14ac:dyDescent="0.2">
      <c r="A3" s="1" t="s">
        <v>6</v>
      </c>
      <c r="B3" s="14"/>
      <c r="C3" s="14"/>
      <c r="D3" s="14"/>
      <c r="E3" s="14"/>
    </row>
    <row r="4" spans="1:8" x14ac:dyDescent="0.2">
      <c r="A4" s="1"/>
      <c r="B4" s="14"/>
      <c r="C4" s="50" t="s">
        <v>38</v>
      </c>
      <c r="D4" s="50" t="s">
        <v>39</v>
      </c>
      <c r="E4" s="50" t="s">
        <v>40</v>
      </c>
    </row>
    <row r="5" spans="1:8" x14ac:dyDescent="0.2">
      <c r="A5" s="1"/>
      <c r="B5" s="14"/>
      <c r="C5" s="61">
        <v>250</v>
      </c>
      <c r="D5" s="62">
        <v>250</v>
      </c>
      <c r="E5" s="63">
        <v>0</v>
      </c>
      <c r="F5" t="s">
        <v>41</v>
      </c>
    </row>
    <row r="6" spans="1:8" x14ac:dyDescent="0.2">
      <c r="A6" s="1"/>
      <c r="B6" s="14" t="s">
        <v>12</v>
      </c>
      <c r="C6" s="64">
        <f>IF(C5&gt;0,1,0)</f>
        <v>1</v>
      </c>
      <c r="D6" s="65">
        <f>IF(D5&gt;0,1,0)</f>
        <v>1</v>
      </c>
      <c r="E6" s="66">
        <f>IF(E5&gt;0,1,0)</f>
        <v>0</v>
      </c>
      <c r="F6" t="s">
        <v>42</v>
      </c>
    </row>
    <row r="7" spans="1:8" x14ac:dyDescent="0.2">
      <c r="A7" s="1"/>
      <c r="B7" s="14" t="s">
        <v>61</v>
      </c>
      <c r="C7" s="54">
        <v>400</v>
      </c>
      <c r="D7" s="54">
        <v>300</v>
      </c>
      <c r="E7" s="54">
        <v>50</v>
      </c>
    </row>
    <row r="8" spans="1:8" x14ac:dyDescent="0.2">
      <c r="A8" s="1"/>
      <c r="B8" s="14" t="s">
        <v>62</v>
      </c>
      <c r="C8" s="54"/>
      <c r="D8" s="54">
        <f>IF(D6=1,250,0)</f>
        <v>250</v>
      </c>
      <c r="E8" s="54"/>
    </row>
    <row r="9" spans="1:8" x14ac:dyDescent="0.2">
      <c r="A9" s="1" t="s">
        <v>14</v>
      </c>
    </row>
    <row r="10" spans="1:8" x14ac:dyDescent="0.2">
      <c r="A10" s="1"/>
      <c r="B10" s="21" t="s">
        <v>43</v>
      </c>
      <c r="C10" s="23">
        <v>1.2</v>
      </c>
      <c r="D10" s="23">
        <v>1.8</v>
      </c>
      <c r="E10" s="23">
        <v>2.2000000000000002</v>
      </c>
    </row>
    <row r="11" spans="1:8" x14ac:dyDescent="0.2">
      <c r="B11" s="22" t="s">
        <v>44</v>
      </c>
      <c r="C11">
        <v>60</v>
      </c>
      <c r="D11">
        <v>200</v>
      </c>
      <c r="E11">
        <v>100</v>
      </c>
      <c r="F11" s="2">
        <f>SUMPRODUCT(C5:E5,C10:E10) - SUMPRODUCT($C$6:$E$6,C11:E11)</f>
        <v>490</v>
      </c>
      <c r="G11" t="s">
        <v>45</v>
      </c>
    </row>
    <row r="12" spans="1:8" x14ac:dyDescent="0.2">
      <c r="A12" s="1" t="s">
        <v>46</v>
      </c>
      <c r="H12" s="21" t="s">
        <v>51</v>
      </c>
    </row>
    <row r="13" spans="1:8" x14ac:dyDescent="0.2">
      <c r="B13" s="6" t="s">
        <v>47</v>
      </c>
      <c r="C13">
        <v>3</v>
      </c>
      <c r="D13">
        <v>4</v>
      </c>
      <c r="E13">
        <v>8</v>
      </c>
      <c r="F13">
        <f>SUMPRODUCT($C$5:$E$5,C13:E13)</f>
        <v>1750</v>
      </c>
      <c r="G13" s="6" t="s">
        <v>48</v>
      </c>
      <c r="H13" s="51">
        <v>2000</v>
      </c>
    </row>
    <row r="14" spans="1:8" x14ac:dyDescent="0.2">
      <c r="B14" s="6" t="s">
        <v>49</v>
      </c>
      <c r="C14">
        <v>3</v>
      </c>
      <c r="D14">
        <v>5</v>
      </c>
      <c r="E14">
        <v>6</v>
      </c>
      <c r="F14">
        <f>SUMPRODUCT($C$5:$E$5,C14:E14)</f>
        <v>2000</v>
      </c>
      <c r="G14" s="6" t="s">
        <v>48</v>
      </c>
      <c r="H14" s="52">
        <v>2000</v>
      </c>
    </row>
    <row r="15" spans="1:8" x14ac:dyDescent="0.2">
      <c r="B15" s="6" t="s">
        <v>50</v>
      </c>
      <c r="C15">
        <v>2</v>
      </c>
      <c r="D15">
        <v>3</v>
      </c>
      <c r="E15">
        <v>9</v>
      </c>
      <c r="F15">
        <f>SUMPRODUCT($C$5:$E$5,C15:E15)</f>
        <v>1250</v>
      </c>
      <c r="G15" s="6" t="s">
        <v>48</v>
      </c>
      <c r="H15" s="53">
        <v>2000</v>
      </c>
    </row>
    <row r="16" spans="1:8" x14ac:dyDescent="0.2">
      <c r="B16" t="s">
        <v>12</v>
      </c>
      <c r="C16" t="s">
        <v>12</v>
      </c>
      <c r="D16" t="s">
        <v>12</v>
      </c>
      <c r="E16" t="s">
        <v>12</v>
      </c>
      <c r="F16" t="s">
        <v>12</v>
      </c>
      <c r="G16" t="s">
        <v>12</v>
      </c>
      <c r="H16" t="s">
        <v>12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"/>
  <sheetViews>
    <sheetView workbookViewId="0">
      <selection activeCell="C16" sqref="C16"/>
    </sheetView>
  </sheetViews>
  <sheetFormatPr defaultRowHeight="12.75" x14ac:dyDescent="0.2"/>
  <cols>
    <col min="1" max="1" width="10.28515625" customWidth="1"/>
    <col min="2" max="2" width="14.5703125" customWidth="1"/>
    <col min="3" max="8" width="5.7109375" customWidth="1"/>
    <col min="9" max="9" width="6.7109375" customWidth="1"/>
  </cols>
  <sheetData>
    <row r="1" spans="1:9" x14ac:dyDescent="0.2">
      <c r="A1" s="1" t="s">
        <v>0</v>
      </c>
    </row>
    <row r="2" spans="1:9" x14ac:dyDescent="0.2">
      <c r="A2" s="1"/>
      <c r="B2" s="7" t="s">
        <v>10</v>
      </c>
    </row>
    <row r="3" spans="1:9" x14ac:dyDescent="0.2">
      <c r="A3" s="1" t="s">
        <v>1</v>
      </c>
    </row>
    <row r="4" spans="1:9" x14ac:dyDescent="0.2">
      <c r="A4" s="1"/>
      <c r="B4" t="s">
        <v>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 t="s">
        <v>3</v>
      </c>
    </row>
    <row r="5" spans="1:9" x14ac:dyDescent="0.2">
      <c r="A5" s="1"/>
      <c r="B5" t="s">
        <v>4</v>
      </c>
      <c r="C5" s="10">
        <v>5</v>
      </c>
      <c r="D5" s="11">
        <v>7</v>
      </c>
      <c r="E5" s="11">
        <v>9</v>
      </c>
      <c r="F5" s="11">
        <v>11</v>
      </c>
      <c r="G5" s="11">
        <v>13</v>
      </c>
      <c r="H5" s="12">
        <v>15</v>
      </c>
      <c r="I5">
        <f>SUM(C5:H5)</f>
        <v>60</v>
      </c>
    </row>
    <row r="6" spans="1:9" x14ac:dyDescent="0.2">
      <c r="A6" s="1"/>
      <c r="B6" t="s">
        <v>5</v>
      </c>
      <c r="C6" s="17">
        <v>28</v>
      </c>
      <c r="D6" s="18">
        <v>35</v>
      </c>
      <c r="E6" s="18">
        <v>24</v>
      </c>
      <c r="F6" s="18">
        <v>32</v>
      </c>
      <c r="G6" s="18">
        <v>30</v>
      </c>
      <c r="H6" s="19">
        <v>40</v>
      </c>
    </row>
    <row r="8" spans="1:9" x14ac:dyDescent="0.2">
      <c r="A8" s="1" t="s">
        <v>6</v>
      </c>
    </row>
    <row r="9" spans="1:9" x14ac:dyDescent="0.2">
      <c r="B9" t="s">
        <v>7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9" x14ac:dyDescent="0.2">
      <c r="B10" t="s">
        <v>2</v>
      </c>
      <c r="C10" s="3">
        <v>6</v>
      </c>
      <c r="D10" s="4">
        <v>5</v>
      </c>
      <c r="E10" s="4">
        <v>4</v>
      </c>
      <c r="F10" s="4">
        <v>3</v>
      </c>
      <c r="G10" s="4">
        <v>2</v>
      </c>
      <c r="H10" s="5">
        <v>1</v>
      </c>
    </row>
    <row r="11" spans="1:9" x14ac:dyDescent="0.2">
      <c r="B11" t="s">
        <v>4</v>
      </c>
      <c r="C11">
        <f t="shared" ref="C11:H11" si="0">INDEX($C$4:$H$6,2,C$10)</f>
        <v>15</v>
      </c>
      <c r="D11">
        <f t="shared" si="0"/>
        <v>13</v>
      </c>
      <c r="E11">
        <f t="shared" si="0"/>
        <v>11</v>
      </c>
      <c r="F11">
        <f t="shared" si="0"/>
        <v>9</v>
      </c>
      <c r="G11">
        <f t="shared" si="0"/>
        <v>7</v>
      </c>
      <c r="H11">
        <f t="shared" si="0"/>
        <v>5</v>
      </c>
    </row>
    <row r="12" spans="1:9" x14ac:dyDescent="0.2">
      <c r="B12" t="s">
        <v>8</v>
      </c>
      <c r="C12">
        <f>C11</f>
        <v>15</v>
      </c>
      <c r="D12">
        <f>C12+D11</f>
        <v>28</v>
      </c>
      <c r="E12">
        <f>D12+E11</f>
        <v>39</v>
      </c>
      <c r="F12">
        <f>E12+F11</f>
        <v>48</v>
      </c>
      <c r="G12">
        <f>F12+G11</f>
        <v>55</v>
      </c>
      <c r="H12">
        <f>G12+H11</f>
        <v>60</v>
      </c>
    </row>
    <row r="13" spans="1:9" x14ac:dyDescent="0.2">
      <c r="B13" t="s">
        <v>5</v>
      </c>
      <c r="C13">
        <f t="shared" ref="C13:H13" si="1">INDEX($C$4:$H$6,3,C$10)</f>
        <v>40</v>
      </c>
      <c r="D13">
        <f t="shared" si="1"/>
        <v>30</v>
      </c>
      <c r="E13">
        <f t="shared" si="1"/>
        <v>32</v>
      </c>
      <c r="F13">
        <f t="shared" si="1"/>
        <v>24</v>
      </c>
      <c r="G13">
        <f t="shared" si="1"/>
        <v>35</v>
      </c>
      <c r="H13">
        <f t="shared" si="1"/>
        <v>28</v>
      </c>
    </row>
    <row r="14" spans="1:9" x14ac:dyDescent="0.2">
      <c r="B14" t="s">
        <v>9</v>
      </c>
      <c r="C14">
        <f t="shared" ref="C14:H14" si="2">MAX(0,C12-C13)</f>
        <v>0</v>
      </c>
      <c r="D14">
        <f t="shared" si="2"/>
        <v>0</v>
      </c>
      <c r="E14">
        <f t="shared" si="2"/>
        <v>7</v>
      </c>
      <c r="F14">
        <f t="shared" si="2"/>
        <v>24</v>
      </c>
      <c r="G14">
        <f t="shared" si="2"/>
        <v>20</v>
      </c>
      <c r="H14">
        <f t="shared" si="2"/>
        <v>32</v>
      </c>
    </row>
    <row r="15" spans="1:9" x14ac:dyDescent="0.2">
      <c r="A15" s="1" t="s">
        <v>14</v>
      </c>
    </row>
    <row r="16" spans="1:9" x14ac:dyDescent="0.2">
      <c r="B16" t="s">
        <v>31</v>
      </c>
      <c r="C16" s="2">
        <f>SUM(C14:H14)</f>
        <v>83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6"/>
  <sheetViews>
    <sheetView workbookViewId="0">
      <selection activeCell="C16" sqref="C16"/>
    </sheetView>
  </sheetViews>
  <sheetFormatPr defaultRowHeight="12.75" x14ac:dyDescent="0.2"/>
  <cols>
    <col min="1" max="1" width="10.28515625" customWidth="1"/>
    <col min="2" max="2" width="14.5703125" customWidth="1"/>
    <col min="3" max="8" width="5.7109375" customWidth="1"/>
    <col min="9" max="9" width="6.7109375" customWidth="1"/>
  </cols>
  <sheetData>
    <row r="1" spans="1:9" x14ac:dyDescent="0.2">
      <c r="A1" s="1" t="s">
        <v>0</v>
      </c>
    </row>
    <row r="2" spans="1:9" x14ac:dyDescent="0.2">
      <c r="A2" s="1"/>
      <c r="B2" s="7" t="s">
        <v>10</v>
      </c>
    </row>
    <row r="3" spans="1:9" x14ac:dyDescent="0.2">
      <c r="A3" s="1" t="s">
        <v>1</v>
      </c>
    </row>
    <row r="4" spans="1:9" x14ac:dyDescent="0.2">
      <c r="A4" s="1"/>
      <c r="B4" t="s">
        <v>2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 t="s">
        <v>3</v>
      </c>
    </row>
    <row r="5" spans="1:9" x14ac:dyDescent="0.2">
      <c r="A5" s="1"/>
      <c r="B5" t="s">
        <v>4</v>
      </c>
      <c r="C5" s="10">
        <v>5</v>
      </c>
      <c r="D5" s="11">
        <v>7</v>
      </c>
      <c r="E5" s="11">
        <v>9</v>
      </c>
      <c r="F5" s="11">
        <v>11</v>
      </c>
      <c r="G5" s="11">
        <v>13</v>
      </c>
      <c r="H5" s="12">
        <v>15</v>
      </c>
      <c r="I5">
        <f>SUM(C5:H5)</f>
        <v>60</v>
      </c>
    </row>
    <row r="6" spans="1:9" x14ac:dyDescent="0.2">
      <c r="A6" s="1"/>
      <c r="B6" t="s">
        <v>5</v>
      </c>
      <c r="C6" s="17">
        <v>28</v>
      </c>
      <c r="D6" s="18">
        <v>35</v>
      </c>
      <c r="E6" s="18">
        <v>24</v>
      </c>
      <c r="F6" s="18">
        <v>32</v>
      </c>
      <c r="G6" s="18">
        <v>30</v>
      </c>
      <c r="H6" s="19">
        <v>40</v>
      </c>
    </row>
    <row r="8" spans="1:9" x14ac:dyDescent="0.2">
      <c r="A8" s="1" t="s">
        <v>6</v>
      </c>
    </row>
    <row r="9" spans="1:9" x14ac:dyDescent="0.2">
      <c r="B9" t="s">
        <v>7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9" x14ac:dyDescent="0.2">
      <c r="B10" t="s">
        <v>2</v>
      </c>
      <c r="C10" s="3">
        <v>1</v>
      </c>
      <c r="D10" s="4">
        <v>3</v>
      </c>
      <c r="E10" s="4">
        <v>5</v>
      </c>
      <c r="F10" s="4">
        <v>2</v>
      </c>
      <c r="G10" s="4">
        <v>4</v>
      </c>
      <c r="H10" s="5">
        <v>6</v>
      </c>
    </row>
    <row r="11" spans="1:9" x14ac:dyDescent="0.2">
      <c r="B11" t="s">
        <v>4</v>
      </c>
      <c r="C11">
        <f t="shared" ref="C11:H11" si="0">INDEX($C$4:$H$6,2,C$10)</f>
        <v>5</v>
      </c>
      <c r="D11">
        <f t="shared" si="0"/>
        <v>9</v>
      </c>
      <c r="E11">
        <f t="shared" si="0"/>
        <v>13</v>
      </c>
      <c r="F11">
        <f t="shared" si="0"/>
        <v>7</v>
      </c>
      <c r="G11">
        <f t="shared" si="0"/>
        <v>11</v>
      </c>
      <c r="H11">
        <f t="shared" si="0"/>
        <v>15</v>
      </c>
    </row>
    <row r="12" spans="1:9" x14ac:dyDescent="0.2">
      <c r="B12" t="s">
        <v>8</v>
      </c>
      <c r="C12">
        <f>C11</f>
        <v>5</v>
      </c>
      <c r="D12">
        <f>C12+D11</f>
        <v>14</v>
      </c>
      <c r="E12">
        <f>D12+E11</f>
        <v>27</v>
      </c>
      <c r="F12">
        <f>E12+F11</f>
        <v>34</v>
      </c>
      <c r="G12">
        <f>F12+G11</f>
        <v>45</v>
      </c>
      <c r="H12">
        <f>G12+H11</f>
        <v>60</v>
      </c>
    </row>
    <row r="13" spans="1:9" x14ac:dyDescent="0.2">
      <c r="B13" t="s">
        <v>5</v>
      </c>
      <c r="C13">
        <f t="shared" ref="C13:H13" si="1">INDEX($C$4:$H$6,3,C$10)</f>
        <v>28</v>
      </c>
      <c r="D13">
        <f t="shared" si="1"/>
        <v>24</v>
      </c>
      <c r="E13">
        <f t="shared" si="1"/>
        <v>30</v>
      </c>
      <c r="F13">
        <f t="shared" si="1"/>
        <v>35</v>
      </c>
      <c r="G13">
        <f t="shared" si="1"/>
        <v>32</v>
      </c>
      <c r="H13">
        <f t="shared" si="1"/>
        <v>40</v>
      </c>
    </row>
    <row r="14" spans="1:9" x14ac:dyDescent="0.2">
      <c r="B14" t="s">
        <v>9</v>
      </c>
      <c r="C14">
        <f t="shared" ref="C14:H14" si="2">MAX(0,C12-C13)</f>
        <v>0</v>
      </c>
      <c r="D14">
        <f t="shared" si="2"/>
        <v>0</v>
      </c>
      <c r="E14">
        <f t="shared" si="2"/>
        <v>0</v>
      </c>
      <c r="F14">
        <f t="shared" si="2"/>
        <v>0</v>
      </c>
      <c r="G14">
        <f t="shared" si="2"/>
        <v>13</v>
      </c>
      <c r="H14">
        <f t="shared" si="2"/>
        <v>20</v>
      </c>
    </row>
    <row r="15" spans="1:9" x14ac:dyDescent="0.2">
      <c r="A15" s="1" t="s">
        <v>14</v>
      </c>
    </row>
    <row r="16" spans="1:9" x14ac:dyDescent="0.2">
      <c r="B16" t="s">
        <v>31</v>
      </c>
      <c r="C16" s="2">
        <f>SUM(C14:H14)</f>
        <v>33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7"/>
  <sheetViews>
    <sheetView workbookViewId="0">
      <selection activeCell="D17" sqref="D17"/>
    </sheetView>
  </sheetViews>
  <sheetFormatPr defaultColWidth="6.42578125" defaultRowHeight="12.75" x14ac:dyDescent="0.2"/>
  <cols>
    <col min="1" max="1" width="10.28515625" customWidth="1"/>
  </cols>
  <sheetData>
    <row r="1" spans="1:9" x14ac:dyDescent="0.2">
      <c r="A1" s="1" t="s">
        <v>30</v>
      </c>
    </row>
    <row r="3" spans="1:9" x14ac:dyDescent="0.2">
      <c r="A3" s="1" t="s">
        <v>1</v>
      </c>
      <c r="E3" s="8" t="s">
        <v>11</v>
      </c>
      <c r="F3" s="8"/>
    </row>
    <row r="4" spans="1:9" x14ac:dyDescent="0.2">
      <c r="A4" t="s">
        <v>12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</row>
    <row r="5" spans="1:9" x14ac:dyDescent="0.2">
      <c r="B5" s="9">
        <v>1</v>
      </c>
      <c r="C5" s="10">
        <v>999</v>
      </c>
      <c r="D5" s="11">
        <v>16</v>
      </c>
      <c r="E5" s="11">
        <v>63</v>
      </c>
      <c r="F5" s="11">
        <v>21</v>
      </c>
      <c r="G5" s="11">
        <v>20</v>
      </c>
      <c r="H5" s="12">
        <v>66</v>
      </c>
    </row>
    <row r="6" spans="1:9" x14ac:dyDescent="0.2">
      <c r="B6" s="9">
        <v>2</v>
      </c>
      <c r="C6" s="13">
        <v>57</v>
      </c>
      <c r="D6" s="14">
        <v>999</v>
      </c>
      <c r="E6" s="14">
        <v>40</v>
      </c>
      <c r="F6" s="14">
        <v>46</v>
      </c>
      <c r="G6" s="14">
        <v>69</v>
      </c>
      <c r="H6" s="15">
        <v>42</v>
      </c>
    </row>
    <row r="7" spans="1:9" x14ac:dyDescent="0.2">
      <c r="A7" s="16" t="s">
        <v>13</v>
      </c>
      <c r="B7" s="9">
        <v>3</v>
      </c>
      <c r="C7" s="13">
        <v>23</v>
      </c>
      <c r="D7" s="14">
        <v>11</v>
      </c>
      <c r="E7" s="14">
        <v>999</v>
      </c>
      <c r="F7" s="14">
        <v>55</v>
      </c>
      <c r="G7" s="14">
        <v>53</v>
      </c>
      <c r="H7" s="15">
        <v>47</v>
      </c>
    </row>
    <row r="8" spans="1:9" x14ac:dyDescent="0.2">
      <c r="A8" s="16"/>
      <c r="B8" s="9">
        <v>4</v>
      </c>
      <c r="C8" s="13">
        <v>71</v>
      </c>
      <c r="D8" s="14">
        <v>53</v>
      </c>
      <c r="E8" s="14">
        <v>58</v>
      </c>
      <c r="F8" s="14">
        <v>999</v>
      </c>
      <c r="G8" s="14">
        <v>47</v>
      </c>
      <c r="H8" s="15">
        <v>5</v>
      </c>
    </row>
    <row r="9" spans="1:9" x14ac:dyDescent="0.2">
      <c r="B9" s="9">
        <v>5</v>
      </c>
      <c r="C9" s="13">
        <v>27</v>
      </c>
      <c r="D9" s="14">
        <v>79</v>
      </c>
      <c r="E9" s="14">
        <v>53</v>
      </c>
      <c r="F9" s="14">
        <v>35</v>
      </c>
      <c r="G9" s="14">
        <v>999</v>
      </c>
      <c r="H9" s="15">
        <v>30</v>
      </c>
    </row>
    <row r="10" spans="1:9" x14ac:dyDescent="0.2">
      <c r="B10" s="9">
        <v>6</v>
      </c>
      <c r="C10" s="17">
        <v>57</v>
      </c>
      <c r="D10" s="18">
        <v>47</v>
      </c>
      <c r="E10" s="18">
        <v>51</v>
      </c>
      <c r="F10" s="18">
        <v>17</v>
      </c>
      <c r="G10" s="18">
        <v>24</v>
      </c>
      <c r="H10" s="19">
        <v>999</v>
      </c>
    </row>
    <row r="11" spans="1:9" x14ac:dyDescent="0.2">
      <c r="A11" s="1" t="s">
        <v>12</v>
      </c>
    </row>
    <row r="12" spans="1:9" x14ac:dyDescent="0.2">
      <c r="A12" s="1" t="s">
        <v>6</v>
      </c>
    </row>
    <row r="13" spans="1:9" x14ac:dyDescent="0.2">
      <c r="A13" s="1" t="s">
        <v>12</v>
      </c>
      <c r="B13" t="s">
        <v>15</v>
      </c>
      <c r="C13" s="3">
        <v>1</v>
      </c>
      <c r="D13" s="4">
        <v>3</v>
      </c>
      <c r="E13" s="4">
        <v>5</v>
      </c>
      <c r="F13" s="4">
        <v>2</v>
      </c>
      <c r="G13" s="4">
        <v>4</v>
      </c>
      <c r="H13" s="5">
        <v>6</v>
      </c>
      <c r="I13" s="20">
        <f>C13</f>
        <v>1</v>
      </c>
    </row>
    <row r="14" spans="1:9" x14ac:dyDescent="0.2">
      <c r="B14" t="s">
        <v>17</v>
      </c>
      <c r="D14">
        <f t="shared" ref="D14:I14" si="0">INDEX($C$5:$H$10,C13,D13)</f>
        <v>63</v>
      </c>
      <c r="E14">
        <f t="shared" si="0"/>
        <v>53</v>
      </c>
      <c r="F14">
        <f t="shared" si="0"/>
        <v>79</v>
      </c>
      <c r="G14">
        <f t="shared" si="0"/>
        <v>46</v>
      </c>
      <c r="H14">
        <f t="shared" si="0"/>
        <v>5</v>
      </c>
      <c r="I14">
        <f t="shared" si="0"/>
        <v>57</v>
      </c>
    </row>
    <row r="16" spans="1:9" x14ac:dyDescent="0.2">
      <c r="A16" s="1" t="s">
        <v>14</v>
      </c>
    </row>
    <row r="17" spans="2:4" x14ac:dyDescent="0.2">
      <c r="B17" t="s">
        <v>16</v>
      </c>
      <c r="D17" s="2">
        <f>SUM(D14:I14)</f>
        <v>303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12.2</vt:lpstr>
      <vt:lpstr>12.3</vt:lpstr>
      <vt:lpstr>12.4</vt:lpstr>
      <vt:lpstr>12.5</vt:lpstr>
      <vt:lpstr>12.6</vt:lpstr>
      <vt:lpstr>12.7</vt:lpstr>
      <vt:lpstr>12.8</vt:lpstr>
      <vt:lpstr>12.10</vt:lpstr>
      <vt:lpstr>12.11</vt:lpstr>
      <vt:lpstr>12.12</vt:lpstr>
      <vt:lpstr>12.13</vt:lpstr>
      <vt:lpstr>12.14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Baker, Kenneth R.</cp:lastModifiedBy>
  <cp:lastPrinted>2009-10-26T23:34:51Z</cp:lastPrinted>
  <dcterms:created xsi:type="dcterms:W3CDTF">2001-02-14T22:41:59Z</dcterms:created>
  <dcterms:modified xsi:type="dcterms:W3CDTF">2013-08-21T20:42:58Z</dcterms:modified>
</cp:coreProperties>
</file>