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10" windowWidth="11100" windowHeight="6345"/>
  </bookViews>
  <sheets>
    <sheet name="Accounting" sheetId="1" r:id="rId1"/>
    <sheet name="LP Model" sheetId="2" r:id="rId2"/>
    <sheet name="Sensitivity" sheetId="6" r:id="rId3"/>
  </sheets>
  <definedNames>
    <definedName name="sencount" hidden="1">4</definedName>
    <definedName name="solver_adj" localSheetId="1" hidden="1">'LP Model'!$B$11:$Q$11</definedName>
    <definedName name="solver_adj_ob" localSheetId="1" hidden="1">1</definedName>
    <definedName name="solver_cha" localSheetId="1" hidden="1">0</definedName>
    <definedName name="solver_chc1" localSheetId="1" hidden="1">0</definedName>
    <definedName name="solver_chc2" localSheetId="1" hidden="1">0</definedName>
    <definedName name="solver_chn" localSheetId="1" hidden="1">4</definedName>
    <definedName name="solver_chp1" localSheetId="1" hidden="1">0</definedName>
    <definedName name="solver_chp2" localSheetId="1" hidden="1">0</definedName>
    <definedName name="solver_cht" localSheetId="1" hidden="1">0</definedName>
    <definedName name="solver_cir1" localSheetId="1" hidden="1">1</definedName>
    <definedName name="solver_cir2" localSheetId="1" hidden="1">1</definedName>
    <definedName name="solver_con" localSheetId="1" hidden="1">" "</definedName>
    <definedName name="solver_con1" localSheetId="1" hidden="1">" "</definedName>
    <definedName name="solver_con2" localSheetId="1" hidden="1">" "</definedName>
    <definedName name="solver_cvg" localSheetId="1" hidden="1">0.001</definedName>
    <definedName name="solver_dia" localSheetId="1" hidden="1">5</definedName>
    <definedName name="solver_drv" localSheetId="1" hidden="1">1</definedName>
    <definedName name="solver_est" localSheetId="1" hidden="1">1</definedName>
    <definedName name="solver_iao" localSheetId="1" hidden="1">0</definedName>
    <definedName name="solver_int" localSheetId="1" hidden="1">0</definedName>
    <definedName name="solver_irs" localSheetId="1" hidden="1">0</definedName>
    <definedName name="solver_ism" localSheetId="1" hidden="1">0</definedName>
    <definedName name="solver_itr" localSheetId="1" hidden="1">100</definedName>
    <definedName name="solver_lhs_ob1" localSheetId="1" hidden="1">0</definedName>
    <definedName name="solver_lhs_ob2" localSheetId="1" hidden="1">0</definedName>
    <definedName name="solver_lhs1" localSheetId="1" hidden="1">'LP Model'!$R$16:$R$21</definedName>
    <definedName name="solver_lhs2" localSheetId="1" hidden="1">'LP Model'!$R$22:$R$27</definedName>
    <definedName name="solver_lin" localSheetId="1" hidden="1">1</definedName>
    <definedName name="solver_mda" localSheetId="1" hidden="1">4</definedName>
    <definedName name="solver_mod" localSheetId="1" hidden="1">3</definedName>
    <definedName name="solver_neg" localSheetId="1" hidden="1">1</definedName>
    <definedName name="solver_ntr" localSheetId="1" hidden="1">0</definedName>
    <definedName name="solver_ntri" hidden="1">1000</definedName>
    <definedName name="solver_num" localSheetId="1" hidden="1">2</definedName>
    <definedName name="solver_nwt" localSheetId="1" hidden="1">1</definedName>
    <definedName name="solver_obc" localSheetId="1" hidden="1">0</definedName>
    <definedName name="solver_obp" localSheetId="1" hidden="1">0</definedName>
    <definedName name="solver_opt" localSheetId="1" hidden="1">'LP Model'!$R$14</definedName>
    <definedName name="solver_opt_ob" localSheetId="1" hidden="1">1</definedName>
    <definedName name="solver_pre" localSheetId="1" hidden="1">0.000001</definedName>
    <definedName name="solver_psi" localSheetId="1" hidden="1">0</definedName>
    <definedName name="solver_rdp" localSheetId="1" hidden="1">0</definedName>
    <definedName name="solver_rel1" localSheetId="1" hidden="1">1</definedName>
    <definedName name="solver_rel2" localSheetId="1" hidden="1">2</definedName>
    <definedName name="solver_rhs1" localSheetId="1" hidden="1">'LP Model'!$T$16:$T$21</definedName>
    <definedName name="solver_rhs2" localSheetId="1" hidden="1">'LP Model'!$T$22:$T$27</definedName>
    <definedName name="solver_rlx" localSheetId="1" hidden="1">0</definedName>
    <definedName name="solver_rsmp" hidden="1">2</definedName>
    <definedName name="solver_rtr" localSheetId="1" hidden="1">0</definedName>
    <definedName name="solver_rxc1" localSheetId="1" hidden="1">1</definedName>
    <definedName name="solver_rxc2" localSheetId="1" hidden="1">1</definedName>
    <definedName name="solver_rxv" localSheetId="1" hidden="1">1</definedName>
    <definedName name="solver_scl" localSheetId="1" hidden="1">2</definedName>
    <definedName name="solver_seed" hidden="1">0</definedName>
    <definedName name="solver_sel" localSheetId="1" hidden="1">1</definedName>
    <definedName name="solver_sho" localSheetId="1" hidden="1">2</definedName>
    <definedName name="solver_slv" localSheetId="1" hidden="1">0</definedName>
    <definedName name="solver_slvu" localSheetId="1" hidden="1">0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umod" localSheetId="1" hidden="1">1</definedName>
    <definedName name="solver_urs" localSheetId="1" hidden="1">0</definedName>
    <definedName name="solver_val" localSheetId="1" hidden="1">0</definedName>
    <definedName name="solver_var" localSheetId="1" hidden="1">" "</definedName>
    <definedName name="solver_ver" localSheetId="1" hidden="1">10</definedName>
    <definedName name="solver_vir" localSheetId="1" hidden="1">1</definedName>
    <definedName name="solver_vol" localSheetId="1" hidden="1">0</definedName>
    <definedName name="solver_vst" localSheetId="1" hidden="1">0</definedName>
  </definedNames>
  <calcPr calcId="144525"/>
</workbook>
</file>

<file path=xl/calcChain.xml><?xml version="1.0" encoding="utf-8"?>
<calcChain xmlns="http://schemas.openxmlformats.org/spreadsheetml/2006/main">
  <c r="C31" i="1" l="1"/>
  <c r="C32" i="1"/>
  <c r="C33" i="1"/>
  <c r="C34" i="1"/>
  <c r="I37" i="1"/>
  <c r="C35" i="1"/>
  <c r="C36" i="1"/>
  <c r="C37" i="1"/>
  <c r="E37" i="1"/>
  <c r="D56" i="1"/>
  <c r="D31" i="1"/>
  <c r="E31" i="1"/>
  <c r="B51" i="1"/>
  <c r="D32" i="1"/>
  <c r="D33" i="1"/>
  <c r="D45" i="1"/>
  <c r="D35" i="1"/>
  <c r="E35" i="1"/>
  <c r="B56" i="1"/>
  <c r="D36" i="1"/>
  <c r="E36" i="1"/>
  <c r="C56" i="1"/>
  <c r="D37" i="1"/>
  <c r="B53" i="1"/>
  <c r="C53" i="1"/>
  <c r="D52" i="1"/>
  <c r="B58" i="1"/>
  <c r="C58" i="1"/>
  <c r="D57" i="1"/>
  <c r="C27" i="1"/>
  <c r="C28" i="1"/>
  <c r="D27" i="1"/>
  <c r="D28" i="1"/>
  <c r="B55" i="1"/>
  <c r="C55" i="1"/>
  <c r="D55" i="1"/>
  <c r="E55" i="1"/>
  <c r="E32" i="1"/>
  <c r="C51" i="1"/>
  <c r="E33" i="1"/>
  <c r="D51" i="1"/>
  <c r="D54" i="1"/>
  <c r="B50" i="1"/>
  <c r="C50" i="1"/>
  <c r="E50" i="1"/>
  <c r="D50" i="1"/>
  <c r="C43" i="1"/>
  <c r="C44" i="1"/>
  <c r="C40" i="1"/>
  <c r="C39" i="1"/>
  <c r="E4" i="1"/>
  <c r="H5" i="1"/>
  <c r="E5" i="1"/>
  <c r="I5" i="1"/>
  <c r="E5" i="2"/>
  <c r="C17" i="2"/>
  <c r="R17" i="2"/>
  <c r="D6" i="2"/>
  <c r="D16" i="2"/>
  <c r="H5" i="2"/>
  <c r="H6" i="2"/>
  <c r="K6" i="2"/>
  <c r="E14" i="2"/>
  <c r="K14" i="2"/>
  <c r="Q14" i="2"/>
  <c r="K5" i="2"/>
  <c r="C14" i="2"/>
  <c r="I14" i="2"/>
  <c r="O14" i="2"/>
  <c r="G5" i="2"/>
  <c r="G6" i="2"/>
  <c r="J6" i="2"/>
  <c r="D14" i="2"/>
  <c r="J14" i="2"/>
  <c r="P14" i="2"/>
  <c r="E6" i="2"/>
  <c r="D5" i="2"/>
  <c r="J5" i="2"/>
  <c r="B14" i="2"/>
  <c r="T27" i="2"/>
  <c r="T26" i="2"/>
  <c r="T25" i="2"/>
  <c r="T24" i="2"/>
  <c r="T23" i="2"/>
  <c r="T22" i="2"/>
  <c r="T21" i="2"/>
  <c r="T20" i="2"/>
  <c r="T19" i="2"/>
  <c r="T18" i="2"/>
  <c r="T17" i="2"/>
  <c r="T16" i="2"/>
  <c r="E17" i="2"/>
  <c r="K19" i="2"/>
  <c r="I19" i="2"/>
  <c r="O21" i="2"/>
  <c r="B16" i="2"/>
  <c r="H18" i="2"/>
  <c r="N20" i="2"/>
  <c r="G14" i="2"/>
  <c r="M14" i="2"/>
  <c r="F14" i="2"/>
  <c r="R27" i="2"/>
  <c r="R26" i="2"/>
  <c r="R25" i="2"/>
  <c r="R24" i="2"/>
  <c r="R23" i="2"/>
  <c r="R22" i="2"/>
  <c r="L14" i="2"/>
  <c r="D40" i="1"/>
  <c r="C45" i="1"/>
  <c r="E45" i="1"/>
  <c r="I33" i="1"/>
  <c r="E53" i="1"/>
  <c r="I45" i="1"/>
  <c r="D38" i="1"/>
  <c r="J34" i="1"/>
  <c r="D44" i="1"/>
  <c r="E44" i="1"/>
  <c r="C41" i="1"/>
  <c r="E58" i="1"/>
  <c r="I46" i="1"/>
  <c r="C38" i="1"/>
  <c r="E38" i="1"/>
  <c r="E40" i="1"/>
  <c r="I41" i="1"/>
  <c r="C46" i="1"/>
  <c r="D41" i="1"/>
  <c r="R21" i="2"/>
  <c r="R20" i="2"/>
  <c r="Q21" i="2"/>
  <c r="R19" i="2"/>
  <c r="B59" i="1"/>
  <c r="E56" i="1"/>
  <c r="I47" i="1"/>
  <c r="E51" i="1"/>
  <c r="B54" i="1"/>
  <c r="H14" i="2"/>
  <c r="N14" i="2"/>
  <c r="R14" i="2"/>
  <c r="J18" i="2"/>
  <c r="P20" i="2"/>
  <c r="R16" i="2"/>
  <c r="D59" i="1"/>
  <c r="I34" i="1"/>
  <c r="K34" i="1"/>
  <c r="D34" i="1"/>
  <c r="E34" i="1"/>
  <c r="J5" i="1"/>
  <c r="D39" i="1"/>
  <c r="E39" i="1"/>
  <c r="D43" i="1"/>
  <c r="C52" i="1"/>
  <c r="C54" i="1"/>
  <c r="R18" i="2"/>
  <c r="C57" i="1"/>
  <c r="C59" i="1"/>
  <c r="E41" i="1"/>
  <c r="J42" i="1"/>
  <c r="J38" i="1"/>
  <c r="I38" i="1"/>
  <c r="K38" i="1"/>
  <c r="C42" i="1"/>
  <c r="I42" i="1"/>
  <c r="I43" i="1"/>
  <c r="J41" i="1"/>
  <c r="J37" i="1"/>
  <c r="D42" i="1"/>
  <c r="E59" i="1"/>
  <c r="J33" i="1"/>
  <c r="E54" i="1"/>
  <c r="I35" i="1"/>
  <c r="K42" i="1"/>
  <c r="D46" i="1"/>
  <c r="E46" i="1"/>
  <c r="E43" i="1"/>
  <c r="E42" i="1"/>
  <c r="I6" i="1"/>
  <c r="I7" i="1"/>
  <c r="I39" i="1"/>
  <c r="K35" i="1"/>
  <c r="K47" i="1"/>
  <c r="J39" i="1"/>
  <c r="K37" i="1"/>
  <c r="J35" i="1"/>
  <c r="K33" i="1"/>
  <c r="J43" i="1"/>
  <c r="K43" i="1"/>
  <c r="K41" i="1"/>
  <c r="K39" i="1"/>
  <c r="H6" i="1"/>
  <c r="J6" i="1"/>
  <c r="J7" i="1"/>
  <c r="H9" i="1"/>
  <c r="H7" i="1"/>
</calcChain>
</file>

<file path=xl/sharedStrings.xml><?xml version="1.0" encoding="utf-8"?>
<sst xmlns="http://schemas.openxmlformats.org/spreadsheetml/2006/main" count="288" uniqueCount="178">
  <si>
    <t>Cox Cable &amp; Wire</t>
  </si>
  <si>
    <t>Customer Demand</t>
  </si>
  <si>
    <t>June</t>
  </si>
  <si>
    <t>July</t>
  </si>
  <si>
    <t>August</t>
  </si>
  <si>
    <t>Total</t>
  </si>
  <si>
    <t>Income Summary</t>
  </si>
  <si>
    <t>Reels - Plastic</t>
  </si>
  <si>
    <t>Plastic</t>
  </si>
  <si>
    <t>Teflon</t>
  </si>
  <si>
    <t>Reels - Teflon</t>
  </si>
  <si>
    <t>Revenue</t>
  </si>
  <si>
    <t>Revenue/Reel</t>
  </si>
  <si>
    <t>Cost</t>
  </si>
  <si>
    <t>Profit</t>
  </si>
  <si>
    <t>Machine Capacity</t>
  </si>
  <si>
    <t>Profitability</t>
  </si>
  <si>
    <t>Hours Available</t>
  </si>
  <si>
    <t>General</t>
  </si>
  <si>
    <t>National</t>
  </si>
  <si>
    <t xml:space="preserve"> </t>
  </si>
  <si>
    <t>Hours per Reel</t>
  </si>
  <si>
    <t>Costs</t>
  </si>
  <si>
    <t>Material Cost/Reel</t>
  </si>
  <si>
    <t>Packaging Cost/Reel</t>
  </si>
  <si>
    <t>Inventory Cost/Reel/Mo.</t>
  </si>
  <si>
    <t>Machine Cost/Hour</t>
  </si>
  <si>
    <t>Machine Cost/Reel</t>
  </si>
  <si>
    <t>Production Plan</t>
  </si>
  <si>
    <t>Cost Accounting</t>
  </si>
  <si>
    <t>Reels Produced</t>
  </si>
  <si>
    <t>Plastic -June</t>
  </si>
  <si>
    <t>Plastic -July</t>
  </si>
  <si>
    <t>Machine Costs</t>
  </si>
  <si>
    <t>Plastic -August</t>
  </si>
  <si>
    <t>Plastic-Total</t>
  </si>
  <si>
    <t>Teflon-June</t>
  </si>
  <si>
    <t>Teflon-July</t>
  </si>
  <si>
    <t>Material Cost</t>
  </si>
  <si>
    <t>Teflon-August</t>
  </si>
  <si>
    <t>Teflon-Total</t>
  </si>
  <si>
    <t>Total-June</t>
  </si>
  <si>
    <t>Total-July</t>
  </si>
  <si>
    <t>Packaging Cost</t>
  </si>
  <si>
    <t>Total-August</t>
  </si>
  <si>
    <t>Grand Total</t>
  </si>
  <si>
    <t>Hours Scheduled</t>
  </si>
  <si>
    <t>Inventory Cost</t>
  </si>
  <si>
    <t>Shipping</t>
  </si>
  <si>
    <t>Plastic Demand</t>
  </si>
  <si>
    <t>Plastic Production</t>
  </si>
  <si>
    <t>Plastic Inventory In</t>
  </si>
  <si>
    <t>Plastic Inventory Out</t>
  </si>
  <si>
    <t>Plastic Shipped</t>
  </si>
  <si>
    <t>Teflon Demand</t>
  </si>
  <si>
    <t>Teflon Production</t>
  </si>
  <si>
    <t>Teflon Inventory In</t>
  </si>
  <si>
    <t>Teflon Inventory Out</t>
  </si>
  <si>
    <t>Teflon Shipped</t>
  </si>
  <si>
    <t>Cox Cable</t>
  </si>
  <si>
    <t>Parameters</t>
  </si>
  <si>
    <t>Hrs/rl</t>
  </si>
  <si>
    <t>P</t>
  </si>
  <si>
    <t>T</t>
  </si>
  <si>
    <t>Cost/hr</t>
  </si>
  <si>
    <t>Cost/rl</t>
  </si>
  <si>
    <t>G</t>
  </si>
  <si>
    <t>N</t>
  </si>
  <si>
    <t>Decisions</t>
  </si>
  <si>
    <t>Aug</t>
  </si>
  <si>
    <t>PG1</t>
  </si>
  <si>
    <t>PN1</t>
  </si>
  <si>
    <t>TG1</t>
  </si>
  <si>
    <t>TN1</t>
  </si>
  <si>
    <t>PI1</t>
  </si>
  <si>
    <t>TI1</t>
  </si>
  <si>
    <t>PG2</t>
  </si>
  <si>
    <t>PN2</t>
  </si>
  <si>
    <t>TG2</t>
  </si>
  <si>
    <t>TN2</t>
  </si>
  <si>
    <t>PI2</t>
  </si>
  <si>
    <t>TI2</t>
  </si>
  <si>
    <t>PG3</t>
  </si>
  <si>
    <t>PN3</t>
  </si>
  <si>
    <t>TG3</t>
  </si>
  <si>
    <t>TN3</t>
  </si>
  <si>
    <t>Reels</t>
  </si>
  <si>
    <t>Objective</t>
  </si>
  <si>
    <t>$</t>
  </si>
  <si>
    <t>Constraints</t>
  </si>
  <si>
    <t>LHS</t>
  </si>
  <si>
    <t>RHS</t>
  </si>
  <si>
    <t>G1</t>
  </si>
  <si>
    <t>N1</t>
  </si>
  <si>
    <t>G2</t>
  </si>
  <si>
    <t>N2</t>
  </si>
  <si>
    <t>G3</t>
  </si>
  <si>
    <t>N3</t>
  </si>
  <si>
    <t>P1</t>
  </si>
  <si>
    <t>T1</t>
  </si>
  <si>
    <t>P2</t>
  </si>
  <si>
    <t>T2</t>
  </si>
  <si>
    <t>P3</t>
  </si>
  <si>
    <t>T3</t>
  </si>
  <si>
    <t>&lt;=</t>
  </si>
  <si>
    <t>=</t>
  </si>
  <si>
    <t>Microsoft Excel 8.0a Sensitivity Report</t>
  </si>
  <si>
    <t>Adjustable Cells</t>
  </si>
  <si>
    <t>Cell</t>
  </si>
  <si>
    <t>Name</t>
  </si>
  <si>
    <t>Final</t>
  </si>
  <si>
    <t>Value</t>
  </si>
  <si>
    <t>Reduced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</si>
  <si>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</si>
  <si>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</si>
  <si>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</si>
  <si>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</si>
  <si>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</si>
  <si>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</si>
  <si>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</si>
  <si>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</si>
  <si>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$B$11</t>
  </si>
  <si>
    <t>Reels PG1</t>
  </si>
  <si>
    <t>$C$11</t>
  </si>
  <si>
    <t>Reels PN1</t>
  </si>
  <si>
    <t>$D$11</t>
  </si>
  <si>
    <t>Reels TG1</t>
  </si>
  <si>
    <t>$E$11</t>
  </si>
  <si>
    <t>Reels TN1</t>
  </si>
  <si>
    <t>$F$11</t>
  </si>
  <si>
    <t>Reels PI1</t>
  </si>
  <si>
    <t>$G$11</t>
  </si>
  <si>
    <t>Reels TI1</t>
  </si>
  <si>
    <t>$H$11</t>
  </si>
  <si>
    <t>Reels PG2</t>
  </si>
  <si>
    <t>$I$11</t>
  </si>
  <si>
    <t>Reels PN2</t>
  </si>
  <si>
    <t>$J$11</t>
  </si>
  <si>
    <t>Reels TG2</t>
  </si>
  <si>
    <t>$K$11</t>
  </si>
  <si>
    <t>Reels TN2</t>
  </si>
  <si>
    <t>$L$11</t>
  </si>
  <si>
    <t>Reels PI2</t>
  </si>
  <si>
    <t>$M$11</t>
  </si>
  <si>
    <t>Reels TI2</t>
  </si>
  <si>
    <t>$N$11</t>
  </si>
  <si>
    <t>Reels PG3</t>
  </si>
  <si>
    <t>$O$11</t>
  </si>
  <si>
    <t>Reels PN3</t>
  </si>
  <si>
    <t>$P$11</t>
  </si>
  <si>
    <t>Reels TG3</t>
  </si>
  <si>
    <t>$Q$11</t>
  </si>
  <si>
    <t>Reels TN3</t>
  </si>
  <si>
    <t>$R$16</t>
  </si>
  <si>
    <t>G1 LHS</t>
  </si>
  <si>
    <t>$R$17</t>
  </si>
  <si>
    <t>N1 LHS</t>
  </si>
  <si>
    <t>$R$18</t>
  </si>
  <si>
    <t xml:space="preserve">  LHS</t>
  </si>
  <si>
    <t>$R$19</t>
  </si>
  <si>
    <t>$R$20</t>
  </si>
  <si>
    <t>$R$21</t>
  </si>
  <si>
    <t>$R$22</t>
  </si>
  <si>
    <t>P1 LHS</t>
  </si>
  <si>
    <t>$R$23</t>
  </si>
  <si>
    <t>T1 LHS</t>
  </si>
  <si>
    <t>$R$24</t>
  </si>
  <si>
    <t>P2 LHS</t>
  </si>
  <si>
    <t>$R$25</t>
  </si>
  <si>
    <t>T2 LHS</t>
  </si>
  <si>
    <t>$R$26</t>
  </si>
  <si>
    <t>P3 LHS</t>
  </si>
  <si>
    <t>$R$27</t>
  </si>
  <si>
    <t>T3 LHS</t>
  </si>
  <si>
    <t>Optimized</t>
  </si>
  <si>
    <t>hrs per reel</t>
  </si>
  <si>
    <t>cost per hour</t>
  </si>
  <si>
    <t>cost per reel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</si>
</sst>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0.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48"/>
      <name val="Arial"/>
      <family val="2"/>
    </font>
    <font>
      <sz val="10"/>
      <color indexed="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medium">
        <color indexed="23"/>
      </bottom>
      <diagonal/>
    </border>
    <border>
      <left style="thin">
        <color indexed="8"/>
      </left>
      <right/>
      <top/>
      <bottom style="medium">
        <color indexed="23"/>
      </bottom>
      <diagonal/>
    </border>
    <border>
      <left/>
      <right style="thin">
        <color indexed="64"/>
      </right>
      <top/>
      <bottom style="medium">
        <color indexed="23"/>
      </bottom>
      <diagonal/>
    </border>
    <border>
      <left style="thin">
        <color indexed="64"/>
      </left>
      <right/>
      <top/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1" xfId="0" applyNumberFormat="1" applyFill="1" applyBorder="1" applyAlignment="1"/>
    <xf numFmtId="0" fontId="0" fillId="0" borderId="2" xfId="0" applyNumberForma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3" fontId="0" fillId="0" borderId="1" xfId="0" applyNumberFormat="1" applyFill="1" applyBorder="1" applyAlignment="1"/>
    <xf numFmtId="3" fontId="0" fillId="0" borderId="2" xfId="0" applyNumberFormat="1" applyFill="1" applyBorder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4" fillId="0" borderId="5" xfId="0" applyNumberFormat="1" applyFont="1" applyBorder="1"/>
    <xf numFmtId="0" fontId="4" fillId="0" borderId="5" xfId="0" applyFont="1" applyBorder="1"/>
    <xf numFmtId="1" fontId="4" fillId="0" borderId="5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2" fontId="4" fillId="0" borderId="6" xfId="0" applyNumberFormat="1" applyFont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Border="1"/>
    <xf numFmtId="0" fontId="5" fillId="0" borderId="0" xfId="0" applyFont="1"/>
    <xf numFmtId="0" fontId="5" fillId="0" borderId="7" xfId="0" applyFont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2" fillId="0" borderId="0" xfId="0" applyFont="1" applyAlignment="1">
      <alignment horizontal="center"/>
    </xf>
    <xf numFmtId="0" fontId="4" fillId="0" borderId="7" xfId="0" applyFont="1" applyBorder="1"/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1" fontId="4" fillId="0" borderId="0" xfId="0" applyNumberFormat="1" applyFont="1"/>
    <xf numFmtId="1" fontId="4" fillId="0" borderId="7" xfId="0" applyNumberFormat="1" applyFont="1" applyBorder="1"/>
    <xf numFmtId="3" fontId="4" fillId="3" borderId="5" xfId="0" applyNumberFormat="1" applyFont="1" applyFill="1" applyBorder="1"/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2" fontId="4" fillId="0" borderId="0" xfId="0" applyNumberFormat="1" applyFont="1"/>
    <xf numFmtId="0" fontId="5" fillId="0" borderId="11" xfId="0" applyFont="1" applyBorder="1" applyAlignment="1">
      <alignment horizontal="right"/>
    </xf>
    <xf numFmtId="2" fontId="4" fillId="0" borderId="11" xfId="0" applyNumberFormat="1" applyFont="1" applyBorder="1"/>
    <xf numFmtId="0" fontId="4" fillId="0" borderId="11" xfId="0" applyFont="1" applyBorder="1"/>
    <xf numFmtId="0" fontId="4" fillId="0" borderId="12" xfId="0" applyFont="1" applyBorder="1"/>
    <xf numFmtId="3" fontId="4" fillId="0" borderId="13" xfId="0" applyNumberFormat="1" applyFont="1" applyBorder="1"/>
    <xf numFmtId="3" fontId="4" fillId="0" borderId="11" xfId="0" applyNumberFormat="1" applyFont="1" applyBorder="1" applyAlignment="1">
      <alignment horizontal="center"/>
    </xf>
    <xf numFmtId="3" fontId="4" fillId="0" borderId="14" xfId="0" applyNumberFormat="1" applyFont="1" applyBorder="1"/>
    <xf numFmtId="0" fontId="5" fillId="0" borderId="4" xfId="0" applyFont="1" applyBorder="1" applyAlignment="1">
      <alignment horizontal="right"/>
    </xf>
    <xf numFmtId="0" fontId="4" fillId="0" borderId="4" xfId="0" applyFont="1" applyBorder="1"/>
    <xf numFmtId="0" fontId="4" fillId="0" borderId="15" xfId="0" applyFont="1" applyBorder="1"/>
    <xf numFmtId="2" fontId="4" fillId="0" borderId="16" xfId="0" applyNumberFormat="1" applyFont="1" applyBorder="1"/>
    <xf numFmtId="2" fontId="4" fillId="0" borderId="4" xfId="0" applyNumberFormat="1" applyFont="1" applyBorder="1"/>
    <xf numFmtId="2" fontId="4" fillId="0" borderId="17" xfId="0" applyNumberFormat="1" applyFont="1" applyBorder="1"/>
    <xf numFmtId="3" fontId="4" fillId="0" borderId="18" xfId="0" applyNumberFormat="1" applyFont="1" applyBorder="1"/>
    <xf numFmtId="3" fontId="4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4" fillId="0" borderId="19" xfId="0" applyFont="1" applyBorder="1"/>
    <xf numFmtId="0" fontId="4" fillId="0" borderId="6" xfId="0" applyFont="1" applyBorder="1"/>
    <xf numFmtId="3" fontId="4" fillId="0" borderId="20" xfId="0" applyNumberFormat="1" applyFont="1" applyBorder="1"/>
    <xf numFmtId="3" fontId="4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13" xfId="0" applyFont="1" applyBorder="1"/>
    <xf numFmtId="0" fontId="4" fillId="0" borderId="21" xfId="0" applyFont="1" applyBorder="1"/>
    <xf numFmtId="0" fontId="4" fillId="0" borderId="20" xfId="0" applyFont="1" applyBorder="1"/>
    <xf numFmtId="0" fontId="4" fillId="0" borderId="22" xfId="0" applyFont="1" applyBorder="1"/>
    <xf numFmtId="164" fontId="4" fillId="0" borderId="13" xfId="1" applyNumberFormat="1" applyFont="1" applyBorder="1"/>
    <xf numFmtId="164" fontId="4" fillId="0" borderId="11" xfId="1" applyNumberFormat="1" applyFont="1" applyBorder="1"/>
    <xf numFmtId="164" fontId="4" fillId="0" borderId="21" xfId="1" applyNumberFormat="1" applyFont="1" applyBorder="1"/>
    <xf numFmtId="164" fontId="4" fillId="0" borderId="14" xfId="1" applyNumberFormat="1" applyFont="1" applyBorder="1"/>
    <xf numFmtId="164" fontId="4" fillId="0" borderId="0" xfId="1" applyNumberFormat="1" applyFont="1" applyBorder="1"/>
    <xf numFmtId="164" fontId="4" fillId="0" borderId="23" xfId="1" applyNumberFormat="1" applyFont="1" applyBorder="1"/>
    <xf numFmtId="164" fontId="4" fillId="0" borderId="20" xfId="1" applyNumberFormat="1" applyFont="1" applyBorder="1"/>
    <xf numFmtId="164" fontId="4" fillId="0" borderId="19" xfId="1" applyNumberFormat="1" applyFont="1" applyBorder="1"/>
    <xf numFmtId="164" fontId="4" fillId="0" borderId="22" xfId="1" applyNumberFormat="1" applyFont="1" applyBorder="1"/>
    <xf numFmtId="0" fontId="2" fillId="0" borderId="8" xfId="0" applyFont="1" applyBorder="1"/>
    <xf numFmtId="165" fontId="7" fillId="0" borderId="10" xfId="2" applyNumberFormat="1" applyFont="1" applyBorder="1"/>
    <xf numFmtId="0" fontId="6" fillId="0" borderId="0" xfId="0" applyFont="1" applyBorder="1" applyAlignment="1">
      <alignment horizontal="right"/>
    </xf>
    <xf numFmtId="0" fontId="4" fillId="0" borderId="14" xfId="0" applyFont="1" applyBorder="1"/>
    <xf numFmtId="0" fontId="4" fillId="0" borderId="0" xfId="0" applyFont="1" applyBorder="1" applyAlignment="1">
      <alignment horizontal="right"/>
    </xf>
    <xf numFmtId="166" fontId="4" fillId="0" borderId="5" xfId="0" applyNumberFormat="1" applyFont="1" applyBorder="1"/>
    <xf numFmtId="164" fontId="4" fillId="0" borderId="0" xfId="0" applyNumberFormat="1" applyFont="1"/>
    <xf numFmtId="0" fontId="6" fillId="0" borderId="0" xfId="0" applyFont="1" applyAlignment="1">
      <alignment horizontal="right"/>
    </xf>
    <xf numFmtId="164" fontId="5" fillId="0" borderId="19" xfId="0" applyNumberFormat="1" applyFont="1" applyBorder="1" applyAlignment="1">
      <alignment horizontal="center"/>
    </xf>
    <xf numFmtId="164" fontId="4" fillId="0" borderId="5" xfId="1" applyNumberFormat="1" applyFont="1" applyBorder="1"/>
    <xf numFmtId="164" fontId="4" fillId="0" borderId="10" xfId="1" applyNumberFormat="1" applyFont="1" applyBorder="1"/>
    <xf numFmtId="2" fontId="8" fillId="0" borderId="13" xfId="0" applyNumberFormat="1" applyFont="1" applyBorder="1"/>
    <xf numFmtId="2" fontId="8" fillId="0" borderId="11" xfId="0" applyNumberFormat="1" applyFont="1" applyBorder="1"/>
    <xf numFmtId="2" fontId="4" fillId="0" borderId="12" xfId="0" applyNumberFormat="1" applyFont="1" applyBorder="1"/>
    <xf numFmtId="2" fontId="8" fillId="0" borderId="14" xfId="0" applyNumberFormat="1" applyFont="1" applyBorder="1"/>
    <xf numFmtId="2" fontId="8" fillId="0" borderId="0" xfId="0" applyNumberFormat="1" applyFont="1" applyBorder="1"/>
    <xf numFmtId="2" fontId="4" fillId="0" borderId="7" xfId="0" applyNumberFormat="1" applyFont="1" applyBorder="1"/>
    <xf numFmtId="0" fontId="6" fillId="0" borderId="0" xfId="0" applyFont="1"/>
    <xf numFmtId="0" fontId="5" fillId="0" borderId="0" xfId="0" applyFont="1" applyBorder="1"/>
    <xf numFmtId="2" fontId="4" fillId="0" borderId="20" xfId="0" applyNumberFormat="1" applyFont="1" applyBorder="1"/>
    <xf numFmtId="2" fontId="4" fillId="0" borderId="19" xfId="0" applyNumberFormat="1" applyFont="1" applyBorder="1"/>
    <xf numFmtId="164" fontId="9" fillId="0" borderId="22" xfId="1" applyNumberFormat="1" applyFont="1" applyBorder="1"/>
    <xf numFmtId="164" fontId="4" fillId="0" borderId="0" xfId="1" applyNumberFormat="1" applyFont="1"/>
    <xf numFmtId="2" fontId="4" fillId="0" borderId="13" xfId="0" applyNumberFormat="1" applyFont="1" applyBorder="1"/>
    <xf numFmtId="2" fontId="4" fillId="0" borderId="14" xfId="0" applyNumberFormat="1" applyFont="1" applyBorder="1"/>
    <xf numFmtId="2" fontId="4" fillId="0" borderId="0" xfId="0" applyNumberFormat="1" applyFont="1" applyBorder="1"/>
    <xf numFmtId="164" fontId="9" fillId="0" borderId="0" xfId="1" applyNumberFormat="1" applyFont="1"/>
    <xf numFmtId="2" fontId="10" fillId="0" borderId="14" xfId="0" applyNumberFormat="1" applyFont="1" applyBorder="1"/>
    <xf numFmtId="2" fontId="10" fillId="0" borderId="0" xfId="0" applyNumberFormat="1" applyFont="1" applyBorder="1"/>
    <xf numFmtId="0" fontId="5" fillId="0" borderId="6" xfId="0" applyFont="1" applyBorder="1" applyAlignment="1">
      <alignment horizontal="right"/>
    </xf>
    <xf numFmtId="0" fontId="4" fillId="0" borderId="1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="75" workbookViewId="0"/>
  </sheetViews>
  <sheetFormatPr defaultRowHeight="12.75" x14ac:dyDescent="0.2"/>
  <cols>
    <col min="1" max="1" width="27.5703125" style="10" customWidth="1"/>
    <col min="2" max="5" width="12.85546875" style="10" customWidth="1"/>
    <col min="6" max="6" width="3.42578125" style="10" customWidth="1"/>
    <col min="7" max="7" width="12.85546875" style="10" customWidth="1"/>
    <col min="8" max="8" width="9.85546875" style="10" bestFit="1" customWidth="1"/>
    <col min="9" max="9" width="10.28515625" style="10" bestFit="1" customWidth="1"/>
    <col min="10" max="10" width="10.5703125" style="10" bestFit="1" customWidth="1"/>
    <col min="11" max="11" width="11.140625" style="10" bestFit="1" customWidth="1"/>
    <col min="12" max="16384" width="9.140625" style="10"/>
  </cols>
  <sheetData>
    <row r="1" spans="1:10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x14ac:dyDescent="0.2">
      <c r="A2" s="23"/>
      <c r="B2" s="23"/>
      <c r="C2" s="23"/>
      <c r="D2" s="23"/>
      <c r="E2" s="23"/>
    </row>
    <row r="3" spans="1:10" x14ac:dyDescent="0.2">
      <c r="A3" s="60" t="s">
        <v>1</v>
      </c>
      <c r="B3" s="61" t="s">
        <v>2</v>
      </c>
      <c r="C3" s="61" t="s">
        <v>3</v>
      </c>
      <c r="D3" s="61" t="s">
        <v>4</v>
      </c>
      <c r="E3" s="61" t="s">
        <v>5</v>
      </c>
      <c r="G3" s="1" t="s">
        <v>6</v>
      </c>
    </row>
    <row r="4" spans="1:10" x14ac:dyDescent="0.2">
      <c r="A4" s="62" t="s">
        <v>7</v>
      </c>
      <c r="B4" s="63">
        <v>50</v>
      </c>
      <c r="C4" s="41">
        <v>100</v>
      </c>
      <c r="D4" s="41">
        <v>50</v>
      </c>
      <c r="E4" s="64">
        <f>SUM(B4:D4)</f>
        <v>200</v>
      </c>
      <c r="H4" s="11" t="s">
        <v>8</v>
      </c>
      <c r="I4" s="11" t="s">
        <v>9</v>
      </c>
      <c r="J4" s="11" t="s">
        <v>5</v>
      </c>
    </row>
    <row r="5" spans="1:10" x14ac:dyDescent="0.2">
      <c r="A5" s="62" t="s">
        <v>10</v>
      </c>
      <c r="B5" s="65">
        <v>30</v>
      </c>
      <c r="C5" s="55">
        <v>60</v>
      </c>
      <c r="D5" s="55">
        <v>50</v>
      </c>
      <c r="E5" s="66">
        <f>SUM(B5:D5)</f>
        <v>140</v>
      </c>
      <c r="G5" s="10" t="s">
        <v>11</v>
      </c>
      <c r="H5" s="67">
        <f>B7*E4</f>
        <v>72000</v>
      </c>
      <c r="I5" s="68">
        <f>B8*E5</f>
        <v>56000</v>
      </c>
      <c r="J5" s="69">
        <f>SUM(H5:I5)</f>
        <v>128000</v>
      </c>
    </row>
    <row r="6" spans="1:10" x14ac:dyDescent="0.2">
      <c r="A6" s="60" t="s">
        <v>12</v>
      </c>
      <c r="B6" s="23"/>
      <c r="C6" s="23"/>
      <c r="D6" s="23"/>
      <c r="E6" s="23"/>
      <c r="G6" s="10" t="s">
        <v>13</v>
      </c>
      <c r="H6" s="70">
        <f>K33+K37+K41+I45</f>
        <v>54630</v>
      </c>
      <c r="I6" s="71">
        <f>K34+K38+K42+I46</f>
        <v>40100</v>
      </c>
      <c r="J6" s="72">
        <f>SUM(H6:I6)</f>
        <v>94730</v>
      </c>
    </row>
    <row r="7" spans="1:10" x14ac:dyDescent="0.2">
      <c r="A7" s="62" t="s">
        <v>8</v>
      </c>
      <c r="B7" s="64">
        <v>360</v>
      </c>
      <c r="C7" s="23"/>
      <c r="D7" s="23"/>
      <c r="E7" s="23"/>
      <c r="G7" s="10" t="s">
        <v>14</v>
      </c>
      <c r="H7" s="73">
        <f>H5-H6</f>
        <v>17370</v>
      </c>
      <c r="I7" s="74">
        <f>I5-I6</f>
        <v>15900</v>
      </c>
      <c r="J7" s="75">
        <f>J5-J6</f>
        <v>33270</v>
      </c>
    </row>
    <row r="8" spans="1:10" x14ac:dyDescent="0.2">
      <c r="A8" s="62" t="s">
        <v>9</v>
      </c>
      <c r="B8" s="66">
        <v>400</v>
      </c>
      <c r="C8" s="23"/>
      <c r="D8" s="23"/>
      <c r="E8" s="23"/>
    </row>
    <row r="9" spans="1:10" x14ac:dyDescent="0.2">
      <c r="A9" s="60" t="s">
        <v>15</v>
      </c>
      <c r="B9" s="23"/>
      <c r="C9" s="23"/>
      <c r="D9" s="23"/>
      <c r="E9" s="23"/>
      <c r="G9" s="76" t="s">
        <v>16</v>
      </c>
      <c r="H9" s="77">
        <f>J7/J5</f>
        <v>0.25992187500000002</v>
      </c>
    </row>
    <row r="10" spans="1:10" x14ac:dyDescent="0.2">
      <c r="A10" s="78" t="s">
        <v>17</v>
      </c>
      <c r="B10" s="23"/>
      <c r="C10" s="61" t="s">
        <v>18</v>
      </c>
      <c r="D10" s="61" t="s">
        <v>19</v>
      </c>
      <c r="E10" s="23"/>
    </row>
    <row r="11" spans="1:10" x14ac:dyDescent="0.2">
      <c r="A11" s="62" t="s">
        <v>20</v>
      </c>
      <c r="B11" s="62" t="s">
        <v>2</v>
      </c>
      <c r="C11" s="63">
        <v>140</v>
      </c>
      <c r="D11" s="42">
        <v>250</v>
      </c>
      <c r="E11" s="23"/>
    </row>
    <row r="12" spans="1:10" x14ac:dyDescent="0.2">
      <c r="A12" s="62" t="s">
        <v>20</v>
      </c>
      <c r="B12" s="62" t="s">
        <v>3</v>
      </c>
      <c r="C12" s="79">
        <v>60</v>
      </c>
      <c r="D12" s="30">
        <v>80</v>
      </c>
      <c r="E12" s="23"/>
    </row>
    <row r="13" spans="1:10" x14ac:dyDescent="0.2">
      <c r="A13" s="80"/>
      <c r="B13" s="62" t="s">
        <v>4</v>
      </c>
      <c r="C13" s="65">
        <v>150</v>
      </c>
      <c r="D13" s="56">
        <v>100</v>
      </c>
      <c r="E13" s="23"/>
    </row>
    <row r="14" spans="1:10" x14ac:dyDescent="0.2">
      <c r="A14" s="78" t="s">
        <v>21</v>
      </c>
      <c r="B14" s="23"/>
      <c r="C14" s="61" t="s">
        <v>18</v>
      </c>
      <c r="D14" s="61" t="s">
        <v>19</v>
      </c>
      <c r="E14" s="23"/>
    </row>
    <row r="15" spans="1:10" x14ac:dyDescent="0.2">
      <c r="A15" s="23"/>
      <c r="B15" s="62" t="s">
        <v>8</v>
      </c>
      <c r="C15" s="81">
        <v>2</v>
      </c>
      <c r="D15" s="81">
        <v>2.5</v>
      </c>
      <c r="E15" s="23"/>
    </row>
    <row r="16" spans="1:10" x14ac:dyDescent="0.2">
      <c r="A16" s="23"/>
      <c r="B16" s="62" t="s">
        <v>9</v>
      </c>
      <c r="C16" s="81">
        <v>1.5</v>
      </c>
      <c r="D16" s="81">
        <v>2</v>
      </c>
      <c r="E16" s="23"/>
    </row>
    <row r="17" spans="1:11" x14ac:dyDescent="0.2">
      <c r="A17" s="1" t="s">
        <v>22</v>
      </c>
      <c r="B17" s="18"/>
    </row>
    <row r="18" spans="1:11" x14ac:dyDescent="0.2">
      <c r="A18" s="78" t="s">
        <v>23</v>
      </c>
      <c r="B18" s="14" t="s">
        <v>8</v>
      </c>
      <c r="C18" s="69">
        <v>160</v>
      </c>
      <c r="D18" s="82"/>
    </row>
    <row r="19" spans="1:11" x14ac:dyDescent="0.2">
      <c r="A19" s="83"/>
      <c r="B19" s="14" t="s">
        <v>9</v>
      </c>
      <c r="C19" s="75">
        <v>200</v>
      </c>
      <c r="D19" s="82"/>
    </row>
    <row r="20" spans="1:11" x14ac:dyDescent="0.2">
      <c r="A20" s="83" t="s">
        <v>24</v>
      </c>
      <c r="B20" s="14" t="s">
        <v>8</v>
      </c>
      <c r="C20" s="69">
        <v>40</v>
      </c>
      <c r="D20" s="82"/>
    </row>
    <row r="21" spans="1:11" x14ac:dyDescent="0.2">
      <c r="A21" s="83"/>
      <c r="B21" s="14" t="s">
        <v>9</v>
      </c>
      <c r="C21" s="75">
        <v>40</v>
      </c>
      <c r="D21" s="82"/>
    </row>
    <row r="22" spans="1:11" x14ac:dyDescent="0.2">
      <c r="A22" s="83" t="s">
        <v>25</v>
      </c>
      <c r="B22" s="14" t="s">
        <v>8</v>
      </c>
      <c r="C22" s="69">
        <v>10</v>
      </c>
      <c r="D22" s="82"/>
    </row>
    <row r="23" spans="1:11" x14ac:dyDescent="0.2">
      <c r="B23" s="14" t="s">
        <v>9</v>
      </c>
      <c r="C23" s="75">
        <v>10</v>
      </c>
      <c r="D23" s="82"/>
    </row>
    <row r="24" spans="1:11" x14ac:dyDescent="0.2">
      <c r="B24" s="61" t="s">
        <v>20</v>
      </c>
      <c r="C24" s="84" t="s">
        <v>18</v>
      </c>
      <c r="D24" s="84" t="s">
        <v>19</v>
      </c>
    </row>
    <row r="25" spans="1:11" x14ac:dyDescent="0.2">
      <c r="A25" s="83" t="s">
        <v>26</v>
      </c>
      <c r="B25" s="61" t="s">
        <v>20</v>
      </c>
      <c r="C25" s="85">
        <v>30</v>
      </c>
      <c r="D25" s="86">
        <v>30</v>
      </c>
    </row>
    <row r="26" spans="1:11" x14ac:dyDescent="0.2">
      <c r="A26" s="83"/>
      <c r="B26" s="61"/>
      <c r="C26" s="84" t="s">
        <v>18</v>
      </c>
      <c r="D26" s="84" t="s">
        <v>19</v>
      </c>
    </row>
    <row r="27" spans="1:11" x14ac:dyDescent="0.2">
      <c r="A27" s="83" t="s">
        <v>27</v>
      </c>
      <c r="B27" s="14" t="s">
        <v>8</v>
      </c>
      <c r="C27" s="85">
        <f>C15*C$25</f>
        <v>60</v>
      </c>
      <c r="D27" s="85">
        <f>D15*D$25</f>
        <v>75</v>
      </c>
    </row>
    <row r="28" spans="1:11" x14ac:dyDescent="0.2">
      <c r="B28" s="14" t="s">
        <v>9</v>
      </c>
      <c r="C28" s="85">
        <f>C16*C$25</f>
        <v>45</v>
      </c>
      <c r="D28" s="85">
        <f>D16*D$25</f>
        <v>60</v>
      </c>
    </row>
    <row r="29" spans="1:11" x14ac:dyDescent="0.2">
      <c r="B29" s="14"/>
      <c r="C29" s="23"/>
    </row>
    <row r="30" spans="1:11" x14ac:dyDescent="0.2">
      <c r="A30" s="1" t="s">
        <v>28</v>
      </c>
      <c r="B30" s="55"/>
      <c r="C30" s="61" t="s">
        <v>18</v>
      </c>
      <c r="D30" s="61" t="s">
        <v>19</v>
      </c>
      <c r="E30" s="11" t="s">
        <v>5</v>
      </c>
      <c r="G30" s="1" t="s">
        <v>29</v>
      </c>
    </row>
    <row r="31" spans="1:11" x14ac:dyDescent="0.2">
      <c r="A31" s="83" t="s">
        <v>30</v>
      </c>
      <c r="B31" s="10" t="s">
        <v>31</v>
      </c>
      <c r="C31" s="87">
        <f>'LP Model'!B11</f>
        <v>32.5</v>
      </c>
      <c r="D31" s="88">
        <f>'LP Model'!C11</f>
        <v>85.5</v>
      </c>
      <c r="E31" s="89">
        <f t="shared" ref="E31:E46" si="0">SUM(C31:D31)</f>
        <v>118</v>
      </c>
      <c r="I31" s="11" t="s">
        <v>18</v>
      </c>
      <c r="J31" s="11" t="s">
        <v>19</v>
      </c>
      <c r="K31" s="11" t="s">
        <v>5</v>
      </c>
    </row>
    <row r="32" spans="1:11" x14ac:dyDescent="0.2">
      <c r="B32" s="10" t="s">
        <v>32</v>
      </c>
      <c r="C32" s="90">
        <f>'LP Model'!H11</f>
        <v>0</v>
      </c>
      <c r="D32" s="91">
        <f>'LP Model'!I11</f>
        <v>32</v>
      </c>
      <c r="E32" s="92">
        <f t="shared" si="0"/>
        <v>32</v>
      </c>
      <c r="G32" s="93" t="s">
        <v>33</v>
      </c>
    </row>
    <row r="33" spans="1:11" x14ac:dyDescent="0.2">
      <c r="B33" s="10" t="s">
        <v>34</v>
      </c>
      <c r="C33" s="90">
        <f>'LP Model'!N11</f>
        <v>37.5</v>
      </c>
      <c r="D33" s="91">
        <f>'LP Model'!O11</f>
        <v>12.5</v>
      </c>
      <c r="E33" s="92">
        <f t="shared" si="0"/>
        <v>50</v>
      </c>
      <c r="G33" s="93"/>
      <c r="H33" s="94" t="s">
        <v>8</v>
      </c>
      <c r="I33" s="67">
        <f>C27*C34</f>
        <v>4200</v>
      </c>
      <c r="J33" s="68">
        <f>D27*D34</f>
        <v>9750</v>
      </c>
      <c r="K33" s="69">
        <f>SUM(I33:J33)</f>
        <v>13950</v>
      </c>
    </row>
    <row r="34" spans="1:11" x14ac:dyDescent="0.2">
      <c r="B34" s="55" t="s">
        <v>35</v>
      </c>
      <c r="C34" s="95">
        <f>SUM(C31:C33)</f>
        <v>70</v>
      </c>
      <c r="D34" s="96">
        <f>SUM(D31:D33)</f>
        <v>130</v>
      </c>
      <c r="E34" s="21">
        <f t="shared" si="0"/>
        <v>200</v>
      </c>
      <c r="G34" s="93"/>
      <c r="H34" s="94" t="s">
        <v>9</v>
      </c>
      <c r="I34" s="70">
        <f>C38*C28</f>
        <v>6300</v>
      </c>
      <c r="J34" s="71">
        <f>D38*D28</f>
        <v>0</v>
      </c>
      <c r="K34" s="72">
        <f>SUM(I34:J34)</f>
        <v>6300</v>
      </c>
    </row>
    <row r="35" spans="1:11" x14ac:dyDescent="0.2">
      <c r="B35" s="10" t="s">
        <v>36</v>
      </c>
      <c r="C35" s="87">
        <f>'LP Model'!D11</f>
        <v>50</v>
      </c>
      <c r="D35" s="88">
        <f>'LP Model'!E11</f>
        <v>0</v>
      </c>
      <c r="E35" s="89">
        <f t="shared" si="0"/>
        <v>50</v>
      </c>
      <c r="G35" s="93"/>
      <c r="H35" s="24" t="s">
        <v>5</v>
      </c>
      <c r="I35" s="73">
        <f>SUM(I33:I34)</f>
        <v>10500</v>
      </c>
      <c r="J35" s="74">
        <f>SUM(J33:J34)</f>
        <v>9750</v>
      </c>
      <c r="K35" s="97">
        <f>SUM(I35:J35)</f>
        <v>20250</v>
      </c>
    </row>
    <row r="36" spans="1:11" x14ac:dyDescent="0.2">
      <c r="B36" s="10" t="s">
        <v>37</v>
      </c>
      <c r="C36" s="90">
        <f>'LP Model'!J11</f>
        <v>40</v>
      </c>
      <c r="D36" s="91">
        <f>'LP Model'!K11</f>
        <v>0</v>
      </c>
      <c r="E36" s="92">
        <f t="shared" si="0"/>
        <v>40</v>
      </c>
      <c r="G36" s="93" t="s">
        <v>38</v>
      </c>
      <c r="I36" s="98"/>
      <c r="J36" s="98"/>
      <c r="K36" s="98"/>
    </row>
    <row r="37" spans="1:11" x14ac:dyDescent="0.2">
      <c r="B37" s="10" t="s">
        <v>39</v>
      </c>
      <c r="C37" s="90">
        <f>'LP Model'!P11</f>
        <v>50</v>
      </c>
      <c r="D37" s="91">
        <f>'LP Model'!Q11</f>
        <v>0</v>
      </c>
      <c r="E37" s="92">
        <f t="shared" si="0"/>
        <v>50</v>
      </c>
      <c r="G37" s="93"/>
      <c r="H37" s="94" t="s">
        <v>8</v>
      </c>
      <c r="I37" s="67">
        <f>C18*C34</f>
        <v>11200</v>
      </c>
      <c r="J37" s="68">
        <f>C18*D34</f>
        <v>20800</v>
      </c>
      <c r="K37" s="69">
        <f>SUM(I37:J37)</f>
        <v>32000</v>
      </c>
    </row>
    <row r="38" spans="1:11" x14ac:dyDescent="0.2">
      <c r="B38" s="55" t="s">
        <v>40</v>
      </c>
      <c r="C38" s="95">
        <f>SUM(C35:C37)</f>
        <v>140</v>
      </c>
      <c r="D38" s="96">
        <f>SUM(D35:D37)</f>
        <v>0</v>
      </c>
      <c r="E38" s="21">
        <f t="shared" si="0"/>
        <v>140</v>
      </c>
      <c r="G38" s="93"/>
      <c r="H38" s="94" t="s">
        <v>9</v>
      </c>
      <c r="I38" s="70">
        <f>C19*C38</f>
        <v>28000</v>
      </c>
      <c r="J38" s="71">
        <f>C19*D38</f>
        <v>0</v>
      </c>
      <c r="K38" s="72">
        <f>SUM(I38:J38)</f>
        <v>28000</v>
      </c>
    </row>
    <row r="39" spans="1:11" x14ac:dyDescent="0.2">
      <c r="B39" s="10" t="s">
        <v>41</v>
      </c>
      <c r="C39" s="99">
        <f t="shared" ref="C39:D42" si="1">C31+C35</f>
        <v>82.5</v>
      </c>
      <c r="D39" s="40">
        <f t="shared" si="1"/>
        <v>85.5</v>
      </c>
      <c r="E39" s="89">
        <f t="shared" si="0"/>
        <v>168</v>
      </c>
      <c r="G39" s="93"/>
      <c r="H39" s="24" t="s">
        <v>5</v>
      </c>
      <c r="I39" s="73">
        <f>SUM(I37:I38)</f>
        <v>39200</v>
      </c>
      <c r="J39" s="74">
        <f>SUM(J37:J38)</f>
        <v>20800</v>
      </c>
      <c r="K39" s="75">
        <f>SUM(I39:J39)</f>
        <v>60000</v>
      </c>
    </row>
    <row r="40" spans="1:11" x14ac:dyDescent="0.2">
      <c r="B40" s="10" t="s">
        <v>42</v>
      </c>
      <c r="C40" s="100">
        <f t="shared" si="1"/>
        <v>40</v>
      </c>
      <c r="D40" s="101">
        <f t="shared" si="1"/>
        <v>32</v>
      </c>
      <c r="E40" s="92">
        <f t="shared" si="0"/>
        <v>72</v>
      </c>
      <c r="G40" s="93" t="s">
        <v>43</v>
      </c>
      <c r="I40" s="98"/>
      <c r="J40" s="98"/>
      <c r="K40" s="98"/>
    </row>
    <row r="41" spans="1:11" x14ac:dyDescent="0.2">
      <c r="B41" s="10" t="s">
        <v>44</v>
      </c>
      <c r="C41" s="100">
        <f t="shared" si="1"/>
        <v>87.5</v>
      </c>
      <c r="D41" s="101">
        <f t="shared" si="1"/>
        <v>12.5</v>
      </c>
      <c r="E41" s="92">
        <f t="shared" si="0"/>
        <v>100</v>
      </c>
      <c r="G41" s="93"/>
      <c r="H41" s="94" t="s">
        <v>8</v>
      </c>
      <c r="I41" s="67">
        <f>C20*C34</f>
        <v>2800</v>
      </c>
      <c r="J41" s="68">
        <f>C20*D34</f>
        <v>5200</v>
      </c>
      <c r="K41" s="69">
        <f>SUM(I41:J41)</f>
        <v>8000</v>
      </c>
    </row>
    <row r="42" spans="1:11" x14ac:dyDescent="0.2">
      <c r="B42" s="55" t="s">
        <v>45</v>
      </c>
      <c r="C42" s="95">
        <f t="shared" si="1"/>
        <v>210</v>
      </c>
      <c r="D42" s="96">
        <f t="shared" si="1"/>
        <v>130</v>
      </c>
      <c r="E42" s="21">
        <f t="shared" si="0"/>
        <v>340</v>
      </c>
      <c r="G42" s="93"/>
      <c r="H42" s="94" t="s">
        <v>9</v>
      </c>
      <c r="I42" s="70">
        <f>C21*C38</f>
        <v>5600</v>
      </c>
      <c r="J42" s="71">
        <f>C21*D38</f>
        <v>0</v>
      </c>
      <c r="K42" s="72">
        <f>SUM(I42:J42)</f>
        <v>5600</v>
      </c>
    </row>
    <row r="43" spans="1:11" x14ac:dyDescent="0.2">
      <c r="A43" s="83" t="s">
        <v>46</v>
      </c>
      <c r="B43" s="10" t="s">
        <v>2</v>
      </c>
      <c r="C43" s="99">
        <f>C31*C15+C35*C$16</f>
        <v>140</v>
      </c>
      <c r="D43" s="40">
        <f>D31*D15+D35*D16</f>
        <v>213.75</v>
      </c>
      <c r="E43" s="89">
        <f t="shared" si="0"/>
        <v>353.75</v>
      </c>
      <c r="G43" s="93"/>
      <c r="H43" s="24" t="s">
        <v>5</v>
      </c>
      <c r="I43" s="73">
        <f>SUM(I41:I42)</f>
        <v>8400</v>
      </c>
      <c r="J43" s="74">
        <f>SUM(J41:J42)</f>
        <v>5200</v>
      </c>
      <c r="K43" s="75">
        <f>SUM(I43:J43)</f>
        <v>13600</v>
      </c>
    </row>
    <row r="44" spans="1:11" x14ac:dyDescent="0.2">
      <c r="B44" s="10" t="s">
        <v>3</v>
      </c>
      <c r="C44" s="100">
        <f>C32*C15+C36*C16</f>
        <v>60</v>
      </c>
      <c r="D44" s="101">
        <f>D32*D15+D36*D16</f>
        <v>80</v>
      </c>
      <c r="E44" s="92">
        <f t="shared" si="0"/>
        <v>140</v>
      </c>
      <c r="G44" s="93" t="s">
        <v>47</v>
      </c>
      <c r="I44" s="98"/>
      <c r="J44" s="98"/>
      <c r="K44" s="98"/>
    </row>
    <row r="45" spans="1:11" x14ac:dyDescent="0.2">
      <c r="B45" s="10" t="s">
        <v>4</v>
      </c>
      <c r="C45" s="100">
        <f>C33*C15+C37*C16</f>
        <v>150</v>
      </c>
      <c r="D45" s="101">
        <f>D33*D15+D37*D16</f>
        <v>31.25</v>
      </c>
      <c r="E45" s="92">
        <f t="shared" si="0"/>
        <v>181.25</v>
      </c>
      <c r="H45" s="94" t="s">
        <v>8</v>
      </c>
      <c r="I45" s="69">
        <f>C22*E53</f>
        <v>680</v>
      </c>
      <c r="J45" s="98"/>
      <c r="K45" s="98" t="s">
        <v>174</v>
      </c>
    </row>
    <row r="46" spans="1:11" x14ac:dyDescent="0.2">
      <c r="B46" s="55" t="s">
        <v>5</v>
      </c>
      <c r="C46" s="95">
        <f>SUM(C43:C45)</f>
        <v>350</v>
      </c>
      <c r="D46" s="96">
        <f>SUM(D43:D45)</f>
        <v>325</v>
      </c>
      <c r="E46" s="21">
        <f t="shared" si="0"/>
        <v>675</v>
      </c>
      <c r="H46" s="94" t="s">
        <v>9</v>
      </c>
      <c r="I46" s="72">
        <f>C23*E58</f>
        <v>200</v>
      </c>
      <c r="J46" s="98"/>
      <c r="K46" s="98" t="s">
        <v>5</v>
      </c>
    </row>
    <row r="47" spans="1:11" x14ac:dyDescent="0.2">
      <c r="H47" s="24" t="s">
        <v>5</v>
      </c>
      <c r="I47" s="97">
        <f>SUM(I45:I46)</f>
        <v>880</v>
      </c>
      <c r="J47" s="98"/>
      <c r="K47" s="102">
        <f>K35+I47</f>
        <v>21130</v>
      </c>
    </row>
    <row r="48" spans="1:11" x14ac:dyDescent="0.2">
      <c r="A48" s="1" t="s">
        <v>48</v>
      </c>
    </row>
    <row r="49" spans="1:5" x14ac:dyDescent="0.2">
      <c r="A49" s="55"/>
      <c r="B49" s="61" t="s">
        <v>2</v>
      </c>
      <c r="C49" s="61" t="s">
        <v>3</v>
      </c>
      <c r="D49" s="61" t="s">
        <v>4</v>
      </c>
      <c r="E49" s="61" t="s">
        <v>5</v>
      </c>
    </row>
    <row r="50" spans="1:5" x14ac:dyDescent="0.2">
      <c r="A50" s="14" t="s">
        <v>49</v>
      </c>
      <c r="B50" s="99">
        <f>B4</f>
        <v>50</v>
      </c>
      <c r="C50" s="40">
        <f>C4</f>
        <v>100</v>
      </c>
      <c r="D50" s="40">
        <f>D4</f>
        <v>50</v>
      </c>
      <c r="E50" s="89">
        <f>SUM(B50:D50)</f>
        <v>200</v>
      </c>
    </row>
    <row r="51" spans="1:5" x14ac:dyDescent="0.2">
      <c r="A51" s="14" t="s">
        <v>50</v>
      </c>
      <c r="B51" s="100">
        <f>E31</f>
        <v>118</v>
      </c>
      <c r="C51" s="101">
        <f>E32</f>
        <v>32</v>
      </c>
      <c r="D51" s="101">
        <f>E33</f>
        <v>50</v>
      </c>
      <c r="E51" s="92">
        <f>SUM(B51:D51)</f>
        <v>200</v>
      </c>
    </row>
    <row r="52" spans="1:5" x14ac:dyDescent="0.2">
      <c r="A52" s="14" t="s">
        <v>51</v>
      </c>
      <c r="B52" s="100">
        <v>0</v>
      </c>
      <c r="C52" s="101">
        <f>B53</f>
        <v>68</v>
      </c>
      <c r="D52" s="101">
        <f>C53</f>
        <v>0</v>
      </c>
      <c r="E52" s="92" t="s">
        <v>20</v>
      </c>
    </row>
    <row r="53" spans="1:5" x14ac:dyDescent="0.2">
      <c r="A53" s="14" t="s">
        <v>52</v>
      </c>
      <c r="B53" s="103">
        <f>'LP Model'!F11</f>
        <v>68</v>
      </c>
      <c r="C53" s="104">
        <f>'LP Model'!L11</f>
        <v>0</v>
      </c>
      <c r="D53" s="101">
        <v>0</v>
      </c>
      <c r="E53" s="92">
        <f>SUM(B53:D53)</f>
        <v>68</v>
      </c>
    </row>
    <row r="54" spans="1:5" x14ac:dyDescent="0.2">
      <c r="A54" s="105" t="s">
        <v>53</v>
      </c>
      <c r="B54" s="95">
        <f>B51+B52-B53</f>
        <v>50</v>
      </c>
      <c r="C54" s="96">
        <f>C51+C52-C53</f>
        <v>100</v>
      </c>
      <c r="D54" s="96">
        <f>D51+D52-D53</f>
        <v>50</v>
      </c>
      <c r="E54" s="21">
        <f>SUM(B54:D54)</f>
        <v>200</v>
      </c>
    </row>
    <row r="55" spans="1:5" x14ac:dyDescent="0.2">
      <c r="A55" s="14" t="s">
        <v>54</v>
      </c>
      <c r="B55" s="99">
        <f>B5</f>
        <v>30</v>
      </c>
      <c r="C55" s="40">
        <f>C5</f>
        <v>60</v>
      </c>
      <c r="D55" s="40">
        <f>D5</f>
        <v>50</v>
      </c>
      <c r="E55" s="89">
        <f>SUM(B55:D55)</f>
        <v>140</v>
      </c>
    </row>
    <row r="56" spans="1:5" x14ac:dyDescent="0.2">
      <c r="A56" s="14" t="s">
        <v>55</v>
      </c>
      <c r="B56" s="100">
        <f>E35</f>
        <v>50</v>
      </c>
      <c r="C56" s="101">
        <f>E36</f>
        <v>40</v>
      </c>
      <c r="D56" s="101">
        <f>E37</f>
        <v>50</v>
      </c>
      <c r="E56" s="92">
        <f>SUM(B56:D56)</f>
        <v>140</v>
      </c>
    </row>
    <row r="57" spans="1:5" x14ac:dyDescent="0.2">
      <c r="A57" s="14" t="s">
        <v>56</v>
      </c>
      <c r="B57" s="100">
        <v>0</v>
      </c>
      <c r="C57" s="101">
        <f>B58</f>
        <v>20</v>
      </c>
      <c r="D57" s="101">
        <f>C58</f>
        <v>0</v>
      </c>
      <c r="E57" s="92"/>
    </row>
    <row r="58" spans="1:5" x14ac:dyDescent="0.2">
      <c r="A58" s="14" t="s">
        <v>57</v>
      </c>
      <c r="B58" s="103">
        <f>'LP Model'!G11</f>
        <v>20</v>
      </c>
      <c r="C58" s="104">
        <f>'LP Model'!M11</f>
        <v>0</v>
      </c>
      <c r="D58" s="101">
        <v>0</v>
      </c>
      <c r="E58" s="92">
        <f>SUM(B58:D58)</f>
        <v>20</v>
      </c>
    </row>
    <row r="59" spans="1:5" x14ac:dyDescent="0.2">
      <c r="A59" s="105" t="s">
        <v>58</v>
      </c>
      <c r="B59" s="95">
        <f>B56+B57-B58</f>
        <v>30</v>
      </c>
      <c r="C59" s="96">
        <f>C56+C57-C58</f>
        <v>60</v>
      </c>
      <c r="D59" s="96">
        <f>D56+D57-D58</f>
        <v>50</v>
      </c>
      <c r="E59" s="21">
        <f>SUM(B59:D59)</f>
        <v>140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90" workbookViewId="0">
      <selection activeCell="R14" sqref="R14"/>
    </sheetView>
  </sheetViews>
  <sheetFormatPr defaultRowHeight="12.75" x14ac:dyDescent="0.2"/>
  <cols>
    <col min="1" max="1" width="6.5703125" style="10" customWidth="1"/>
    <col min="2" max="17" width="5.28515625" style="10" customWidth="1"/>
    <col min="18" max="18" width="8.28515625" style="10" customWidth="1"/>
    <col min="19" max="19" width="3.42578125" style="13" customWidth="1"/>
    <col min="20" max="20" width="5.7109375" style="10" customWidth="1"/>
    <col min="21" max="21" width="5" style="10" customWidth="1"/>
    <col min="22" max="16384" width="9.140625" style="10"/>
  </cols>
  <sheetData>
    <row r="1" spans="1:21" x14ac:dyDescent="0.2">
      <c r="A1" s="1" t="s">
        <v>59</v>
      </c>
    </row>
    <row r="3" spans="1:21" x14ac:dyDescent="0.2">
      <c r="A3" s="1" t="s">
        <v>60</v>
      </c>
    </row>
    <row r="4" spans="1:21" x14ac:dyDescent="0.2">
      <c r="A4" s="1"/>
      <c r="C4" s="11" t="s">
        <v>61</v>
      </c>
      <c r="D4" s="11" t="s">
        <v>66</v>
      </c>
      <c r="E4" s="11" t="s">
        <v>67</v>
      </c>
      <c r="F4" s="12" t="s">
        <v>64</v>
      </c>
      <c r="G4" s="11" t="s">
        <v>66</v>
      </c>
      <c r="H4" s="11" t="s">
        <v>67</v>
      </c>
      <c r="I4" s="11" t="s">
        <v>65</v>
      </c>
      <c r="J4" s="11" t="s">
        <v>66</v>
      </c>
      <c r="K4" s="11" t="s">
        <v>67</v>
      </c>
      <c r="M4" s="13"/>
      <c r="N4" s="13"/>
    </row>
    <row r="5" spans="1:21" x14ac:dyDescent="0.2">
      <c r="C5" s="14" t="s">
        <v>62</v>
      </c>
      <c r="D5" s="15">
        <f>Accounting!C15</f>
        <v>2</v>
      </c>
      <c r="E5" s="15">
        <f>Accounting!D15</f>
        <v>2.5</v>
      </c>
      <c r="F5" s="14" t="s">
        <v>62</v>
      </c>
      <c r="G5" s="16">
        <f>Accounting!C25</f>
        <v>30</v>
      </c>
      <c r="H5" s="16">
        <f>Accounting!D25</f>
        <v>30</v>
      </c>
      <c r="I5" s="14" t="s">
        <v>62</v>
      </c>
      <c r="J5" s="17">
        <f>G5*D5</f>
        <v>60</v>
      </c>
      <c r="K5" s="17">
        <f>H5*E5</f>
        <v>75</v>
      </c>
      <c r="L5" s="18"/>
      <c r="M5" s="19"/>
      <c r="N5" s="20"/>
    </row>
    <row r="6" spans="1:21" x14ac:dyDescent="0.2">
      <c r="C6" s="14" t="s">
        <v>63</v>
      </c>
      <c r="D6" s="15">
        <f>Accounting!C16</f>
        <v>1.5</v>
      </c>
      <c r="E6" s="21">
        <f>Accounting!D16</f>
        <v>2</v>
      </c>
      <c r="F6" s="14" t="s">
        <v>63</v>
      </c>
      <c r="G6" s="16">
        <f>G5</f>
        <v>30</v>
      </c>
      <c r="H6" s="16">
        <f>H5</f>
        <v>30</v>
      </c>
      <c r="I6" s="14" t="s">
        <v>63</v>
      </c>
      <c r="J6" s="17">
        <f>G6*D6</f>
        <v>45</v>
      </c>
      <c r="K6" s="17">
        <f>H6*E6</f>
        <v>60</v>
      </c>
      <c r="L6" s="18"/>
      <c r="M6" s="22"/>
      <c r="N6" s="19"/>
    </row>
    <row r="7" spans="1:21" x14ac:dyDescent="0.2">
      <c r="D7" s="106" t="s">
        <v>175</v>
      </c>
      <c r="E7" s="106"/>
      <c r="G7" s="106" t="s">
        <v>176</v>
      </c>
      <c r="H7" s="106"/>
      <c r="I7" s="23"/>
      <c r="J7" s="106" t="s">
        <v>177</v>
      </c>
      <c r="K7" s="106"/>
    </row>
    <row r="8" spans="1:21" x14ac:dyDescent="0.2">
      <c r="A8" s="1" t="s">
        <v>68</v>
      </c>
    </row>
    <row r="9" spans="1:21" x14ac:dyDescent="0.2">
      <c r="B9" s="24"/>
      <c r="C9" s="24"/>
      <c r="D9" s="24" t="s">
        <v>2</v>
      </c>
      <c r="E9" s="24"/>
      <c r="F9" s="24"/>
      <c r="G9" s="25"/>
      <c r="H9" s="24"/>
      <c r="I9" s="24"/>
      <c r="J9" s="24" t="s">
        <v>3</v>
      </c>
      <c r="K9" s="24"/>
      <c r="L9" s="24"/>
      <c r="M9" s="25"/>
      <c r="N9" s="24"/>
      <c r="O9" s="24" t="s">
        <v>69</v>
      </c>
      <c r="P9" s="24"/>
      <c r="Q9" s="25"/>
    </row>
    <row r="10" spans="1:21" x14ac:dyDescent="0.2">
      <c r="B10" s="24" t="s">
        <v>70</v>
      </c>
      <c r="C10" s="24" t="s">
        <v>71</v>
      </c>
      <c r="D10" s="24" t="s">
        <v>72</v>
      </c>
      <c r="E10" s="24" t="s">
        <v>73</v>
      </c>
      <c r="F10" s="24" t="s">
        <v>74</v>
      </c>
      <c r="G10" s="25" t="s">
        <v>75</v>
      </c>
      <c r="H10" s="24" t="s">
        <v>76</v>
      </c>
      <c r="I10" s="24" t="s">
        <v>77</v>
      </c>
      <c r="J10" s="24" t="s">
        <v>78</v>
      </c>
      <c r="K10" s="24" t="s">
        <v>79</v>
      </c>
      <c r="L10" s="24" t="s">
        <v>80</v>
      </c>
      <c r="M10" s="25" t="s">
        <v>81</v>
      </c>
      <c r="N10" s="24" t="s">
        <v>82</v>
      </c>
      <c r="O10" s="24" t="s">
        <v>83</v>
      </c>
      <c r="P10" s="24" t="s">
        <v>84</v>
      </c>
      <c r="Q10" s="25" t="s">
        <v>85</v>
      </c>
    </row>
    <row r="11" spans="1:21" x14ac:dyDescent="0.2">
      <c r="A11" s="14" t="s">
        <v>86</v>
      </c>
      <c r="B11" s="26">
        <v>32.5</v>
      </c>
      <c r="C11" s="27">
        <v>85.5</v>
      </c>
      <c r="D11" s="27">
        <v>50</v>
      </c>
      <c r="E11" s="27">
        <v>0</v>
      </c>
      <c r="F11" s="27">
        <v>68</v>
      </c>
      <c r="G11" s="28">
        <v>20</v>
      </c>
      <c r="H11" s="27">
        <v>0</v>
      </c>
      <c r="I11" s="27">
        <v>32</v>
      </c>
      <c r="J11" s="27">
        <v>40</v>
      </c>
      <c r="K11" s="27">
        <v>0</v>
      </c>
      <c r="L11" s="27">
        <v>0</v>
      </c>
      <c r="M11" s="28">
        <v>0</v>
      </c>
      <c r="N11" s="27">
        <v>37.5</v>
      </c>
      <c r="O11" s="27">
        <v>12.5</v>
      </c>
      <c r="P11" s="27">
        <v>50</v>
      </c>
      <c r="Q11" s="28">
        <v>0</v>
      </c>
      <c r="R11" s="29"/>
      <c r="S11" s="29"/>
      <c r="T11" s="29"/>
    </row>
    <row r="12" spans="1:21" x14ac:dyDescent="0.2">
      <c r="A12" s="14"/>
      <c r="B12" s="23"/>
      <c r="C12" s="23"/>
      <c r="D12" s="23"/>
      <c r="E12" s="23"/>
      <c r="F12" s="23"/>
      <c r="G12" s="30"/>
      <c r="H12" s="23"/>
      <c r="I12" s="23"/>
      <c r="J12" s="23"/>
      <c r="K12" s="23"/>
      <c r="L12" s="23"/>
      <c r="M12" s="30"/>
      <c r="N12" s="23"/>
      <c r="O12" s="23"/>
      <c r="P12" s="23"/>
      <c r="Q12" s="30"/>
      <c r="R12" s="29" t="s">
        <v>5</v>
      </c>
      <c r="S12" s="29"/>
      <c r="T12" s="29"/>
    </row>
    <row r="13" spans="1:21" x14ac:dyDescent="0.2">
      <c r="A13" s="1" t="s">
        <v>87</v>
      </c>
      <c r="G13" s="30"/>
      <c r="M13" s="30"/>
      <c r="Q13" s="30"/>
      <c r="R13" s="31" t="s">
        <v>13</v>
      </c>
      <c r="S13" s="31"/>
      <c r="T13" s="31"/>
    </row>
    <row r="14" spans="1:21" x14ac:dyDescent="0.2">
      <c r="A14" s="32" t="s">
        <v>88</v>
      </c>
      <c r="B14" s="33">
        <f>J5</f>
        <v>60</v>
      </c>
      <c r="C14" s="33">
        <f>K5</f>
        <v>75</v>
      </c>
      <c r="D14" s="33">
        <f>J6</f>
        <v>45</v>
      </c>
      <c r="E14" s="33">
        <f>K6</f>
        <v>60</v>
      </c>
      <c r="F14" s="33">
        <f>Accounting!C22</f>
        <v>10</v>
      </c>
      <c r="G14" s="34">
        <f>Accounting!C23</f>
        <v>10</v>
      </c>
      <c r="H14" s="33">
        <f t="shared" ref="H14:Q14" si="0">B14</f>
        <v>60</v>
      </c>
      <c r="I14" s="33">
        <f t="shared" si="0"/>
        <v>75</v>
      </c>
      <c r="J14" s="33">
        <f t="shared" si="0"/>
        <v>45</v>
      </c>
      <c r="K14" s="33">
        <f t="shared" si="0"/>
        <v>60</v>
      </c>
      <c r="L14" s="33">
        <f t="shared" si="0"/>
        <v>10</v>
      </c>
      <c r="M14" s="34">
        <f t="shared" si="0"/>
        <v>10</v>
      </c>
      <c r="N14" s="33">
        <f t="shared" si="0"/>
        <v>60</v>
      </c>
      <c r="O14" s="33">
        <f t="shared" si="0"/>
        <v>75</v>
      </c>
      <c r="P14" s="33">
        <f t="shared" si="0"/>
        <v>45</v>
      </c>
      <c r="Q14" s="33">
        <f t="shared" si="0"/>
        <v>60</v>
      </c>
      <c r="R14" s="35">
        <f>SUMPRODUCT($B$11:$Q$11,B14:Q14)</f>
        <v>21130</v>
      </c>
      <c r="S14" s="36"/>
      <c r="T14" s="37"/>
      <c r="U14" s="38"/>
    </row>
    <row r="15" spans="1:21" x14ac:dyDescent="0.2">
      <c r="A15" s="1" t="s">
        <v>89</v>
      </c>
      <c r="G15" s="30"/>
      <c r="M15" s="30"/>
      <c r="Q15" s="30"/>
      <c r="R15" s="24" t="s">
        <v>90</v>
      </c>
      <c r="S15" s="11"/>
      <c r="T15" s="24" t="s">
        <v>91</v>
      </c>
      <c r="U15" s="23"/>
    </row>
    <row r="16" spans="1:21" x14ac:dyDescent="0.2">
      <c r="A16" s="39" t="s">
        <v>92</v>
      </c>
      <c r="B16" s="40">
        <f>D5</f>
        <v>2</v>
      </c>
      <c r="C16" s="41"/>
      <c r="D16" s="40">
        <f>D6</f>
        <v>1.5</v>
      </c>
      <c r="E16" s="41"/>
      <c r="F16" s="41"/>
      <c r="G16" s="42"/>
      <c r="H16" s="41"/>
      <c r="I16" s="41"/>
      <c r="J16" s="41"/>
      <c r="K16" s="41"/>
      <c r="L16" s="41"/>
      <c r="M16" s="42"/>
      <c r="N16" s="41"/>
      <c r="O16" s="41"/>
      <c r="P16" s="41"/>
      <c r="Q16" s="42"/>
      <c r="R16" s="43">
        <f t="shared" ref="R16:R27" si="1">SUMPRODUCT($B$11:$Q$11,B16:Q16)</f>
        <v>140</v>
      </c>
      <c r="S16" s="44" t="s">
        <v>104</v>
      </c>
      <c r="T16" s="41">
        <f>Accounting!C11</f>
        <v>140</v>
      </c>
      <c r="U16" s="39" t="s">
        <v>92</v>
      </c>
    </row>
    <row r="17" spans="1:21" x14ac:dyDescent="0.2">
      <c r="A17" s="14" t="s">
        <v>93</v>
      </c>
      <c r="C17" s="38">
        <f>E5</f>
        <v>2.5</v>
      </c>
      <c r="E17" s="38">
        <f>E6</f>
        <v>2</v>
      </c>
      <c r="G17" s="30"/>
      <c r="M17" s="30"/>
      <c r="Q17" s="30"/>
      <c r="R17" s="45">
        <f t="shared" si="1"/>
        <v>213.75</v>
      </c>
      <c r="S17" s="36" t="s">
        <v>104</v>
      </c>
      <c r="T17" s="10">
        <f>Accounting!D11</f>
        <v>250</v>
      </c>
      <c r="U17" s="14" t="s">
        <v>93</v>
      </c>
    </row>
    <row r="18" spans="1:21" x14ac:dyDescent="0.2">
      <c r="A18" s="14" t="s">
        <v>94</v>
      </c>
      <c r="G18" s="30"/>
      <c r="H18" s="38">
        <f>B16</f>
        <v>2</v>
      </c>
      <c r="I18" s="38" t="s">
        <v>20</v>
      </c>
      <c r="J18" s="38">
        <f>D16</f>
        <v>1.5</v>
      </c>
      <c r="K18" s="38" t="s">
        <v>20</v>
      </c>
      <c r="M18" s="30"/>
      <c r="Q18" s="30"/>
      <c r="R18" s="45">
        <f t="shared" si="1"/>
        <v>60</v>
      </c>
      <c r="S18" s="36" t="s">
        <v>104</v>
      </c>
      <c r="T18" s="10">
        <f>Accounting!C12</f>
        <v>60</v>
      </c>
      <c r="U18" s="14" t="s">
        <v>94</v>
      </c>
    </row>
    <row r="19" spans="1:21" x14ac:dyDescent="0.2">
      <c r="A19" s="14" t="s">
        <v>95</v>
      </c>
      <c r="G19" s="30"/>
      <c r="H19" s="38" t="s">
        <v>20</v>
      </c>
      <c r="I19" s="38">
        <f>C17</f>
        <v>2.5</v>
      </c>
      <c r="J19" s="38" t="s">
        <v>20</v>
      </c>
      <c r="K19" s="38">
        <f>E17</f>
        <v>2</v>
      </c>
      <c r="M19" s="30"/>
      <c r="Q19" s="30"/>
      <c r="R19" s="45">
        <f t="shared" si="1"/>
        <v>80</v>
      </c>
      <c r="S19" s="36" t="s">
        <v>104</v>
      </c>
      <c r="T19" s="10">
        <f>Accounting!D12</f>
        <v>80</v>
      </c>
      <c r="U19" s="14" t="s">
        <v>95</v>
      </c>
    </row>
    <row r="20" spans="1:21" x14ac:dyDescent="0.2">
      <c r="A20" s="14" t="s">
        <v>96</v>
      </c>
      <c r="G20" s="30"/>
      <c r="M20" s="30"/>
      <c r="N20" s="38">
        <f>H18</f>
        <v>2</v>
      </c>
      <c r="O20" s="38" t="s">
        <v>20</v>
      </c>
      <c r="P20" s="38">
        <f>J18</f>
        <v>1.5</v>
      </c>
      <c r="Q20" s="38" t="s">
        <v>20</v>
      </c>
      <c r="R20" s="45">
        <f t="shared" si="1"/>
        <v>150</v>
      </c>
      <c r="S20" s="36" t="s">
        <v>104</v>
      </c>
      <c r="T20" s="10">
        <f>Accounting!C13</f>
        <v>150</v>
      </c>
      <c r="U20" s="14" t="s">
        <v>96</v>
      </c>
    </row>
    <row r="21" spans="1:21" ht="13.5" thickBot="1" x14ac:dyDescent="0.25">
      <c r="A21" s="46" t="s">
        <v>97</v>
      </c>
      <c r="B21" s="47"/>
      <c r="C21" s="47"/>
      <c r="D21" s="47"/>
      <c r="E21" s="47"/>
      <c r="F21" s="47"/>
      <c r="G21" s="48"/>
      <c r="H21" s="47"/>
      <c r="I21" s="47"/>
      <c r="J21" s="47"/>
      <c r="K21" s="47"/>
      <c r="L21" s="47"/>
      <c r="M21" s="48"/>
      <c r="N21" s="49" t="s">
        <v>20</v>
      </c>
      <c r="O21" s="50">
        <f>I19</f>
        <v>2.5</v>
      </c>
      <c r="P21" s="50" t="s">
        <v>20</v>
      </c>
      <c r="Q21" s="51">
        <f>K19</f>
        <v>2</v>
      </c>
      <c r="R21" s="52">
        <f t="shared" si="1"/>
        <v>31.25</v>
      </c>
      <c r="S21" s="53" t="s">
        <v>104</v>
      </c>
      <c r="T21" s="47">
        <f>Accounting!D13</f>
        <v>100</v>
      </c>
      <c r="U21" s="46" t="s">
        <v>97</v>
      </c>
    </row>
    <row r="22" spans="1:21" x14ac:dyDescent="0.2">
      <c r="A22" s="14" t="s">
        <v>98</v>
      </c>
      <c r="B22" s="10">
        <v>1</v>
      </c>
      <c r="C22" s="10">
        <v>1</v>
      </c>
      <c r="F22" s="10">
        <v>-1</v>
      </c>
      <c r="G22" s="30"/>
      <c r="M22" s="30"/>
      <c r="Q22" s="30"/>
      <c r="R22" s="45">
        <f t="shared" si="1"/>
        <v>50</v>
      </c>
      <c r="S22" s="36" t="s">
        <v>105</v>
      </c>
      <c r="T22" s="10">
        <f>Accounting!B4</f>
        <v>50</v>
      </c>
      <c r="U22" s="14" t="s">
        <v>98</v>
      </c>
    </row>
    <row r="23" spans="1:21" x14ac:dyDescent="0.2">
      <c r="A23" s="14" t="s">
        <v>99</v>
      </c>
      <c r="D23" s="10">
        <v>1</v>
      </c>
      <c r="E23" s="10">
        <v>1</v>
      </c>
      <c r="G23" s="30">
        <v>-1</v>
      </c>
      <c r="M23" s="30"/>
      <c r="Q23" s="30"/>
      <c r="R23" s="45">
        <f t="shared" si="1"/>
        <v>30</v>
      </c>
      <c r="S23" s="36" t="s">
        <v>105</v>
      </c>
      <c r="T23" s="10">
        <f>Accounting!B5</f>
        <v>30</v>
      </c>
      <c r="U23" s="14" t="s">
        <v>99</v>
      </c>
    </row>
    <row r="24" spans="1:21" x14ac:dyDescent="0.2">
      <c r="A24" s="14" t="s">
        <v>100</v>
      </c>
      <c r="F24" s="10">
        <v>1</v>
      </c>
      <c r="G24" s="30"/>
      <c r="H24" s="10">
        <v>1</v>
      </c>
      <c r="I24" s="10">
        <v>1</v>
      </c>
      <c r="L24" s="10">
        <v>-1</v>
      </c>
      <c r="M24" s="30"/>
      <c r="Q24" s="30"/>
      <c r="R24" s="45">
        <f t="shared" si="1"/>
        <v>100</v>
      </c>
      <c r="S24" s="36" t="s">
        <v>105</v>
      </c>
      <c r="T24" s="10">
        <f>Accounting!C4</f>
        <v>100</v>
      </c>
      <c r="U24" s="14" t="s">
        <v>100</v>
      </c>
    </row>
    <row r="25" spans="1:21" x14ac:dyDescent="0.2">
      <c r="A25" s="14" t="s">
        <v>101</v>
      </c>
      <c r="G25" s="30">
        <v>1</v>
      </c>
      <c r="J25" s="10">
        <v>1</v>
      </c>
      <c r="K25" s="10">
        <v>1</v>
      </c>
      <c r="M25" s="30">
        <v>-1</v>
      </c>
      <c r="Q25" s="30"/>
      <c r="R25" s="45">
        <f t="shared" si="1"/>
        <v>60</v>
      </c>
      <c r="S25" s="36" t="s">
        <v>105</v>
      </c>
      <c r="T25" s="10">
        <f>Accounting!C5</f>
        <v>60</v>
      </c>
      <c r="U25" s="14" t="s">
        <v>101</v>
      </c>
    </row>
    <row r="26" spans="1:21" x14ac:dyDescent="0.2">
      <c r="A26" s="14" t="s">
        <v>102</v>
      </c>
      <c r="G26" s="30"/>
      <c r="L26" s="10">
        <v>1</v>
      </c>
      <c r="M26" s="30"/>
      <c r="N26" s="10">
        <v>1</v>
      </c>
      <c r="O26" s="10">
        <v>1</v>
      </c>
      <c r="Q26" s="30"/>
      <c r="R26" s="45">
        <f t="shared" si="1"/>
        <v>50</v>
      </c>
      <c r="S26" s="36" t="s">
        <v>105</v>
      </c>
      <c r="T26" s="10">
        <f>Accounting!D4</f>
        <v>50</v>
      </c>
      <c r="U26" s="14" t="s">
        <v>102</v>
      </c>
    </row>
    <row r="27" spans="1:21" x14ac:dyDescent="0.2">
      <c r="A27" s="54" t="s">
        <v>103</v>
      </c>
      <c r="B27" s="55"/>
      <c r="C27" s="55"/>
      <c r="D27" s="55"/>
      <c r="E27" s="55"/>
      <c r="F27" s="55"/>
      <c r="G27" s="56"/>
      <c r="H27" s="55"/>
      <c r="I27" s="55"/>
      <c r="J27" s="55"/>
      <c r="K27" s="55"/>
      <c r="L27" s="55"/>
      <c r="M27" s="56">
        <v>1</v>
      </c>
      <c r="N27" s="55"/>
      <c r="O27" s="55"/>
      <c r="P27" s="55">
        <v>1</v>
      </c>
      <c r="Q27" s="56">
        <v>1</v>
      </c>
      <c r="R27" s="57">
        <f t="shared" si="1"/>
        <v>50</v>
      </c>
      <c r="S27" s="58" t="s">
        <v>105</v>
      </c>
      <c r="T27" s="55">
        <f>Accounting!D5</f>
        <v>50</v>
      </c>
      <c r="U27" s="54" t="s">
        <v>103</v>
      </c>
    </row>
  </sheetData>
  <mergeCells count="3">
    <mergeCell ref="D7:E7"/>
    <mergeCell ref="G7:H7"/>
    <mergeCell ref="J7:K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workbookViewId="0">
      <selection activeCell="B7" sqref="B7"/>
    </sheetView>
  </sheetViews>
  <sheetFormatPr defaultRowHeight="12.75" x14ac:dyDescent="0.2"/>
  <cols>
    <col min="1" max="1" width="2.28515625" customWidth="1"/>
    <col min="2" max="2" width="6.5703125" bestFit="1" customWidth="1"/>
    <col min="3" max="3" width="10" bestFit="1" customWidth="1"/>
    <col min="4" max="8" width="12" bestFit="1" customWidth="1"/>
  </cols>
  <sheetData>
    <row r="1" spans="1:8" x14ac:dyDescent="0.2">
      <c r="A1" s="1" t="s">
        <v>106</v>
      </c>
    </row>
    <row r="3" spans="1:8" ht="13.5" thickBot="1" x14ac:dyDescent="0.25">
      <c r="A3" t="s">
        <v>107</v>
      </c>
    </row>
    <row r="4" spans="1:8" x14ac:dyDescent="0.2">
      <c r="B4" s="6"/>
      <c r="C4" s="6"/>
      <c r="D4" s="6" t="s">
        <v>110</v>
      </c>
      <c r="E4" s="6" t="s">
        <v>112</v>
      </c>
      <c r="F4" s="6" t="s">
        <v>87</v>
      </c>
      <c r="G4" s="6" t="s">
        <v>114</v>
      </c>
      <c r="H4" s="6" t="s">
        <v>114</v>
      </c>
    </row>
    <row r="5" spans="1:8" ht="13.5" thickBot="1" x14ac:dyDescent="0.25">
      <c r="B5" s="7" t="s">
        <v>108</v>
      </c>
      <c r="C5" s="7" t="s">
        <v>109</v>
      </c>
      <c r="D5" s="7" t="s">
        <v>111</v>
      </c>
      <c r="E5" s="7" t="s">
        <v>13</v>
      </c>
      <c r="F5" s="7" t="s">
        <v>113</v>
      </c>
      <c r="G5" s="7" t="s">
        <v>115</v>
      </c>
      <c r="H5" s="7" t="s">
        <v>116</v>
      </c>
    </row>
    <row r="6" spans="1:8" x14ac:dyDescent="0.2">
      <c r="B6" s="2" t="s">
        <v>121</v>
      </c>
      <c r="C6" s="2" t="s">
        <v>122</v>
      </c>
      <c r="D6" s="4">
        <v>32.500000004964114</v>
      </c>
      <c r="E6" s="4">
        <v>0</v>
      </c>
      <c r="F6" s="2">
        <v>60.000000000124665</v>
      </c>
      <c r="G6" s="2">
        <v>3.3333333325584116</v>
      </c>
      <c r="H6" s="2">
        <v>2.3333333615164982</v>
      </c>
    </row>
    <row r="7" spans="1:8" x14ac:dyDescent="0.2">
      <c r="B7" s="2" t="s">
        <v>123</v>
      </c>
      <c r="C7" s="2" t="s">
        <v>124</v>
      </c>
      <c r="D7" s="4">
        <v>85.499999992422971</v>
      </c>
      <c r="E7" s="4">
        <v>0</v>
      </c>
      <c r="F7" s="2">
        <v>74.999999997089617</v>
      </c>
      <c r="G7" s="2">
        <v>5.0000000214492362</v>
      </c>
      <c r="H7" s="2">
        <v>9.9999999959599872</v>
      </c>
    </row>
    <row r="8" spans="1:8" x14ac:dyDescent="0.2">
      <c r="B8" s="2" t="s">
        <v>125</v>
      </c>
      <c r="C8" s="2" t="s">
        <v>126</v>
      </c>
      <c r="D8" s="4">
        <v>49.99999999647423</v>
      </c>
      <c r="E8" s="4">
        <v>0</v>
      </c>
      <c r="F8" s="2">
        <v>44.999999990977813</v>
      </c>
      <c r="G8" s="2">
        <v>1.7500000210291176</v>
      </c>
      <c r="H8" s="2">
        <v>2.4999999992641566</v>
      </c>
    </row>
    <row r="9" spans="1:8" x14ac:dyDescent="0.2">
      <c r="B9" s="2" t="s">
        <v>127</v>
      </c>
      <c r="C9" s="2" t="s">
        <v>128</v>
      </c>
      <c r="D9" s="4">
        <v>0</v>
      </c>
      <c r="E9" s="4">
        <v>3.750000015608224</v>
      </c>
      <c r="F9" s="2">
        <v>59.999999999912937</v>
      </c>
      <c r="G9" s="2">
        <v>1E+30</v>
      </c>
      <c r="H9" s="2">
        <v>3.750000015608224</v>
      </c>
    </row>
    <row r="10" spans="1:8" x14ac:dyDescent="0.2">
      <c r="B10" s="2" t="s">
        <v>129</v>
      </c>
      <c r="C10" s="2" t="s">
        <v>130</v>
      </c>
      <c r="D10" s="4">
        <v>68.000000000155396</v>
      </c>
      <c r="E10" s="4">
        <v>0</v>
      </c>
      <c r="F10" s="2">
        <v>10.000000000758167</v>
      </c>
      <c r="G10" s="2">
        <v>3.3333333323876948</v>
      </c>
      <c r="H10" s="2">
        <v>2.187500026138399</v>
      </c>
    </row>
    <row r="11" spans="1:8" x14ac:dyDescent="0.2">
      <c r="B11" s="2" t="s">
        <v>131</v>
      </c>
      <c r="C11" s="2" t="s">
        <v>132</v>
      </c>
      <c r="D11" s="4">
        <v>19.99999999811736</v>
      </c>
      <c r="E11" s="4">
        <v>0</v>
      </c>
      <c r="F11" s="2">
        <v>10.000000000283858</v>
      </c>
      <c r="G11" s="2">
        <v>1.7500000209713931</v>
      </c>
      <c r="H11" s="2">
        <v>2.4999999991816932</v>
      </c>
    </row>
    <row r="12" spans="1:8" x14ac:dyDescent="0.2">
      <c r="B12" s="2" t="s">
        <v>133</v>
      </c>
      <c r="C12" s="2" t="s">
        <v>134</v>
      </c>
      <c r="D12" s="4">
        <v>0</v>
      </c>
      <c r="E12" s="4">
        <v>3.333333332397558</v>
      </c>
      <c r="F12" s="2">
        <v>59.999999999989591</v>
      </c>
      <c r="G12" s="2">
        <v>1E+30</v>
      </c>
      <c r="H12" s="2">
        <v>3.333333332397558</v>
      </c>
    </row>
    <row r="13" spans="1:8" x14ac:dyDescent="0.2">
      <c r="B13" s="2" t="s">
        <v>135</v>
      </c>
      <c r="C13" s="2" t="s">
        <v>136</v>
      </c>
      <c r="D13" s="4">
        <v>32.000000000039556</v>
      </c>
      <c r="E13" s="4">
        <v>0</v>
      </c>
      <c r="F13" s="2">
        <v>75.000000000251106</v>
      </c>
      <c r="G13" s="2">
        <v>2.1875000261513042</v>
      </c>
      <c r="H13" s="2">
        <v>1E+30</v>
      </c>
    </row>
    <row r="14" spans="1:8" x14ac:dyDescent="0.2">
      <c r="B14" s="2" t="s">
        <v>137</v>
      </c>
      <c r="C14" s="2" t="s">
        <v>138</v>
      </c>
      <c r="D14" s="4">
        <v>40.00000000054419</v>
      </c>
      <c r="E14" s="4">
        <v>0</v>
      </c>
      <c r="F14" s="2">
        <v>44.999999990977813</v>
      </c>
      <c r="G14" s="2">
        <v>2.4999999992641566</v>
      </c>
      <c r="H14" s="2">
        <v>1E+30</v>
      </c>
    </row>
    <row r="15" spans="1:8" x14ac:dyDescent="0.2">
      <c r="B15" s="2" t="s">
        <v>139</v>
      </c>
      <c r="C15" s="2" t="s">
        <v>140</v>
      </c>
      <c r="D15" s="4">
        <v>0</v>
      </c>
      <c r="E15" s="4">
        <v>1.7500000209580691</v>
      </c>
      <c r="F15" s="2">
        <v>60.000000008309733</v>
      </c>
      <c r="G15" s="2">
        <v>1E+30</v>
      </c>
      <c r="H15" s="2">
        <v>1.7500000209580691</v>
      </c>
    </row>
    <row r="16" spans="1:8" x14ac:dyDescent="0.2">
      <c r="B16" s="2" t="s">
        <v>141</v>
      </c>
      <c r="C16" s="2" t="s">
        <v>142</v>
      </c>
      <c r="D16" s="4">
        <v>0</v>
      </c>
      <c r="E16" s="4">
        <v>20.000000004021231</v>
      </c>
      <c r="F16" s="2">
        <v>10.000000002037268</v>
      </c>
      <c r="G16" s="2">
        <v>1E+30</v>
      </c>
      <c r="H16" s="2">
        <v>20.000000004021231</v>
      </c>
    </row>
    <row r="17" spans="1:8" x14ac:dyDescent="0.2">
      <c r="B17" s="2" t="s">
        <v>143</v>
      </c>
      <c r="C17" s="2" t="s">
        <v>144</v>
      </c>
      <c r="D17" s="4">
        <v>0</v>
      </c>
      <c r="E17" s="4">
        <v>19.999999995051063</v>
      </c>
      <c r="F17" s="2">
        <v>10.000000002037268</v>
      </c>
      <c r="G17" s="2">
        <v>1E+30</v>
      </c>
      <c r="H17" s="2">
        <v>19.999999995051063</v>
      </c>
    </row>
    <row r="18" spans="1:8" x14ac:dyDescent="0.2">
      <c r="B18" s="2" t="s">
        <v>145</v>
      </c>
      <c r="C18" s="2" t="s">
        <v>146</v>
      </c>
      <c r="D18" s="4">
        <v>37.50000000002737</v>
      </c>
      <c r="E18" s="4">
        <v>0</v>
      </c>
      <c r="F18" s="2">
        <v>60.000000000360387</v>
      </c>
      <c r="G18" s="2">
        <v>14.999999994277857</v>
      </c>
      <c r="H18" s="2">
        <v>5.0000000054228932</v>
      </c>
    </row>
    <row r="19" spans="1:8" x14ac:dyDescent="0.2">
      <c r="B19" s="2" t="s">
        <v>147</v>
      </c>
      <c r="C19" s="2" t="s">
        <v>148</v>
      </c>
      <c r="D19" s="4">
        <v>12.499999999564064</v>
      </c>
      <c r="E19" s="4">
        <v>0</v>
      </c>
      <c r="F19" s="2">
        <v>74.999999997089617</v>
      </c>
      <c r="G19" s="2">
        <v>5.0000000055863181</v>
      </c>
      <c r="H19" s="2">
        <v>14.999999994768132</v>
      </c>
    </row>
    <row r="20" spans="1:8" x14ac:dyDescent="0.2">
      <c r="B20" s="2" t="s">
        <v>149</v>
      </c>
      <c r="C20" s="2" t="s">
        <v>150</v>
      </c>
      <c r="D20" s="4">
        <v>49.999999999992149</v>
      </c>
      <c r="E20" s="4">
        <v>0</v>
      </c>
      <c r="F20" s="2">
        <v>45.000000000182943</v>
      </c>
      <c r="G20" s="2">
        <v>3.7500000040674704</v>
      </c>
      <c r="H20" s="2">
        <v>1E+30</v>
      </c>
    </row>
    <row r="21" spans="1:8" ht="13.5" thickBot="1" x14ac:dyDescent="0.25">
      <c r="B21" s="3" t="s">
        <v>151</v>
      </c>
      <c r="C21" s="3" t="s">
        <v>152</v>
      </c>
      <c r="D21" s="5">
        <v>0</v>
      </c>
      <c r="E21" s="5">
        <v>3.7500000040664885</v>
      </c>
      <c r="F21" s="3">
        <v>59.999999999944002</v>
      </c>
      <c r="G21" s="3">
        <v>1E+30</v>
      </c>
      <c r="H21" s="3">
        <v>3.7500000040664885</v>
      </c>
    </row>
    <row r="23" spans="1:8" ht="13.5" thickBot="1" x14ac:dyDescent="0.25">
      <c r="A23" t="s">
        <v>89</v>
      </c>
    </row>
    <row r="24" spans="1:8" x14ac:dyDescent="0.2">
      <c r="B24" s="6"/>
      <c r="C24" s="6"/>
      <c r="D24" s="6" t="s">
        <v>110</v>
      </c>
      <c r="E24" s="6" t="s">
        <v>117</v>
      </c>
      <c r="F24" s="6" t="s">
        <v>119</v>
      </c>
      <c r="G24" s="6" t="s">
        <v>114</v>
      </c>
      <c r="H24" s="6" t="s">
        <v>114</v>
      </c>
    </row>
    <row r="25" spans="1:8" ht="13.5" thickBot="1" x14ac:dyDescent="0.25">
      <c r="B25" s="7" t="s">
        <v>108</v>
      </c>
      <c r="C25" s="7" t="s">
        <v>109</v>
      </c>
      <c r="D25" s="7" t="s">
        <v>111</v>
      </c>
      <c r="E25" s="7" t="s">
        <v>118</v>
      </c>
      <c r="F25" s="7" t="s">
        <v>120</v>
      </c>
      <c r="G25" s="7" t="s">
        <v>115</v>
      </c>
      <c r="H25" s="7" t="s">
        <v>116</v>
      </c>
    </row>
    <row r="26" spans="1:8" x14ac:dyDescent="0.2">
      <c r="B26" s="2" t="s">
        <v>153</v>
      </c>
      <c r="C26" s="2" t="s">
        <v>154</v>
      </c>
      <c r="D26" s="8">
        <v>140.00000000463956</v>
      </c>
      <c r="E26" s="8">
        <v>-7.499999997247154</v>
      </c>
      <c r="F26" s="2">
        <v>140</v>
      </c>
      <c r="G26" s="2">
        <v>170.99999999052255</v>
      </c>
      <c r="H26" s="2">
        <v>29.000000020885505</v>
      </c>
    </row>
    <row r="27" spans="1:8" x14ac:dyDescent="0.2">
      <c r="B27" s="2" t="s">
        <v>155</v>
      </c>
      <c r="C27" s="2" t="s">
        <v>156</v>
      </c>
      <c r="D27" s="8">
        <v>213.74999998105744</v>
      </c>
      <c r="E27" s="8">
        <v>0</v>
      </c>
      <c r="F27" s="2">
        <v>250</v>
      </c>
      <c r="G27" s="2">
        <v>1E+30</v>
      </c>
      <c r="H27" s="2">
        <v>36.250000024046315</v>
      </c>
    </row>
    <row r="28" spans="1:8" x14ac:dyDescent="0.2">
      <c r="B28" s="2" t="s">
        <v>157</v>
      </c>
      <c r="C28" s="2" t="s">
        <v>158</v>
      </c>
      <c r="D28" s="8">
        <v>60.000000000816286</v>
      </c>
      <c r="E28" s="8">
        <v>-14.166666664062175</v>
      </c>
      <c r="F28" s="2">
        <v>60</v>
      </c>
      <c r="G28" s="2">
        <v>29.999999995761289</v>
      </c>
      <c r="H28" s="2">
        <v>29.000000022259226</v>
      </c>
    </row>
    <row r="29" spans="1:8" x14ac:dyDescent="0.2">
      <c r="B29" s="2" t="s">
        <v>159</v>
      </c>
      <c r="C29" s="2" t="s">
        <v>158</v>
      </c>
      <c r="D29" s="8">
        <v>80.000000000098893</v>
      </c>
      <c r="E29" s="8">
        <v>-3.9999999982801988</v>
      </c>
      <c r="F29" s="2">
        <v>80</v>
      </c>
      <c r="G29" s="2">
        <v>169.99999999936205</v>
      </c>
      <c r="H29" s="2">
        <v>36.250000025844166</v>
      </c>
    </row>
    <row r="30" spans="1:8" x14ac:dyDescent="0.2">
      <c r="B30" s="2" t="s">
        <v>160</v>
      </c>
      <c r="C30" s="2" t="s">
        <v>158</v>
      </c>
      <c r="D30" s="8">
        <v>150.00000000004297</v>
      </c>
      <c r="E30" s="8">
        <v>-7.499999997156408</v>
      </c>
      <c r="F30" s="2">
        <v>150</v>
      </c>
      <c r="G30" s="2">
        <v>24.999999999886988</v>
      </c>
      <c r="H30" s="2">
        <v>55.000000002152454</v>
      </c>
    </row>
    <row r="31" spans="1:8" x14ac:dyDescent="0.2">
      <c r="B31" s="2" t="s">
        <v>161</v>
      </c>
      <c r="C31" s="2" t="s">
        <v>158</v>
      </c>
      <c r="D31" s="8">
        <v>31.249999998910162</v>
      </c>
      <c r="E31" s="8">
        <v>0</v>
      </c>
      <c r="F31" s="2">
        <v>100</v>
      </c>
      <c r="G31" s="2">
        <v>1E+30</v>
      </c>
      <c r="H31" s="2">
        <v>68.750000000931976</v>
      </c>
    </row>
    <row r="32" spans="1:8" x14ac:dyDescent="0.2">
      <c r="B32" s="2" t="s">
        <v>162</v>
      </c>
      <c r="C32" s="2" t="s">
        <v>163</v>
      </c>
      <c r="D32" s="8">
        <v>49.999999997231683</v>
      </c>
      <c r="E32" s="8">
        <v>74.999999994599875</v>
      </c>
      <c r="F32" s="2">
        <v>50</v>
      </c>
      <c r="G32" s="2">
        <v>14.500000010442756</v>
      </c>
      <c r="H32" s="2">
        <v>85.499999995261277</v>
      </c>
    </row>
    <row r="33" spans="2:8" x14ac:dyDescent="0.2">
      <c r="B33" s="2" t="s">
        <v>164</v>
      </c>
      <c r="C33" s="2" t="s">
        <v>165</v>
      </c>
      <c r="D33" s="8">
        <v>29.99999999835687</v>
      </c>
      <c r="E33" s="8">
        <v>56.249999984288884</v>
      </c>
      <c r="F33" s="2">
        <v>30</v>
      </c>
      <c r="G33" s="2">
        <v>19.333333349088626</v>
      </c>
      <c r="H33" s="2">
        <v>49.999999998134058</v>
      </c>
    </row>
    <row r="34" spans="2:8" x14ac:dyDescent="0.2">
      <c r="B34" s="2" t="s">
        <v>166</v>
      </c>
      <c r="C34" s="2" t="s">
        <v>167</v>
      </c>
      <c r="D34" s="8">
        <v>100.00000000019494</v>
      </c>
      <c r="E34" s="8">
        <v>84.999999996251873</v>
      </c>
      <c r="F34" s="2">
        <v>100</v>
      </c>
      <c r="G34" s="2">
        <v>14.500000010288213</v>
      </c>
      <c r="H34" s="2">
        <v>67.999999999512909</v>
      </c>
    </row>
    <row r="35" spans="2:8" x14ac:dyDescent="0.2">
      <c r="B35" s="2" t="s">
        <v>168</v>
      </c>
      <c r="C35" s="2" t="s">
        <v>169</v>
      </c>
      <c r="D35" s="8">
        <v>59.999999998661551</v>
      </c>
      <c r="E35" s="8">
        <v>66.249999984570621</v>
      </c>
      <c r="F35" s="2">
        <v>60</v>
      </c>
      <c r="G35" s="2">
        <v>19.333333349088623</v>
      </c>
      <c r="H35" s="2">
        <v>19.999999998121584</v>
      </c>
    </row>
    <row r="36" spans="2:8" x14ac:dyDescent="0.2">
      <c r="B36" s="2" t="s">
        <v>170</v>
      </c>
      <c r="C36" s="2" t="s">
        <v>171</v>
      </c>
      <c r="D36" s="8">
        <v>49.999999999591438</v>
      </c>
      <c r="E36" s="8">
        <v>74.999999994599875</v>
      </c>
      <c r="F36" s="2">
        <v>50</v>
      </c>
      <c r="G36" s="2">
        <v>27.500000001154387</v>
      </c>
      <c r="H36" s="2">
        <v>12.499999999979021</v>
      </c>
    </row>
    <row r="37" spans="2:8" ht="13.5" thickBot="1" x14ac:dyDescent="0.25">
      <c r="B37" s="3" t="s">
        <v>172</v>
      </c>
      <c r="C37" s="3" t="s">
        <v>173</v>
      </c>
      <c r="D37" s="9">
        <v>49.999999999992149</v>
      </c>
      <c r="E37" s="9">
        <v>56.249999995885602</v>
      </c>
      <c r="F37" s="3">
        <v>50</v>
      </c>
      <c r="G37" s="3">
        <v>36.666666668188476</v>
      </c>
      <c r="H37" s="3">
        <v>16.666666666630796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Accounting</vt:lpstr>
      <vt:lpstr>LP Model</vt:lpstr>
      <vt:lpstr>Sensitivity</vt:lpstr>
    </vt:vector>
  </TitlesOfParts>
  <Company>Dartmouth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Baker</dc:creator>
  <cp:lastModifiedBy>Baker, Kenneth R.</cp:lastModifiedBy>
  <dcterms:created xsi:type="dcterms:W3CDTF">1997-09-28T21:32:09Z</dcterms:created>
  <dcterms:modified xsi:type="dcterms:W3CDTF">2010-12-17T22:09:43Z</dcterms:modified>
</cp:coreProperties>
</file>