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Sheets\"/>
    </mc:Choice>
  </mc:AlternateContent>
  <bookViews>
    <workbookView xWindow="120" yWindow="2100" windowWidth="9660" windowHeight="6030" tabRatio="837" firstSheet="1" activeTab="1"/>
  </bookViews>
  <sheets>
    <sheet name="CB_DATA_" sheetId="32" state="hidden" r:id="rId1"/>
    <sheet name="A1.1" sheetId="60" r:id="rId2"/>
    <sheet name="A1.2" sheetId="64" r:id="rId3"/>
    <sheet name="A1.15" sheetId="58" r:id="rId4"/>
    <sheet name="A1.17" sheetId="45" r:id="rId5"/>
    <sheet name="A1.18" sheetId="48" r:id="rId6"/>
    <sheet name="A1.19" sheetId="46" r:id="rId7"/>
    <sheet name="A1.22" sheetId="53" r:id="rId8"/>
    <sheet name="A1.23" sheetId="62" r:id="rId9"/>
    <sheet name="A1.25" sheetId="63" r:id="rId10"/>
    <sheet name="A1.26" sheetId="55" r:id="rId11"/>
    <sheet name="A1.27" sheetId="65" r:id="rId12"/>
    <sheet name="A2.4" sheetId="54" r:id="rId13"/>
  </sheets>
  <definedNames>
    <definedName name="Building_cost" localSheetId="9">A1.25!$C$4</definedName>
    <definedName name="CBWorkbookPriority" hidden="1">-1245026946</definedName>
    <definedName name="CBx_0edb19a97f9f4431bef81643f14cba51" localSheetId="0" hidden="1">"'CB_DATA_'!$A$1"</definedName>
    <definedName name="CBx_2295d09d6c1d4c9790d2e4939f186d5e" localSheetId="0" hidden="1">"'Simulation'!$A$1"</definedName>
    <definedName name="CBx_Sheet_Guid" localSheetId="1" hidden="1">"'2295d09d6c1d4c9790d2e4939f186d5e"</definedName>
    <definedName name="CBx_Sheet_Guid" localSheetId="8" hidden="1">"'2295d09d6c1d4c9790d2e4939f186d5e"</definedName>
    <definedName name="CBx_Sheet_Guid" localSheetId="0" hidden="1">"'0edb19a97f9f4431bef81643f14cba51"</definedName>
    <definedName name="Cost_of_Capital" localSheetId="9">A1.25!$C$12</definedName>
    <definedName name="Down_payment__at_time_0" localSheetId="9">A1.25!$C$22</definedName>
    <definedName name="End_of_year_cash_flows" localSheetId="9">A1.25!$C$25:$G$25</definedName>
    <definedName name="Mortgage_rate" localSheetId="9">A1.25!$C$10</definedName>
    <definedName name="Operating_expense" localSheetId="9">A1.25!$C$7</definedName>
    <definedName name="Operating_expense_growth" localSheetId="9">A1.25!$B$7</definedName>
    <definedName name="Percent_financed" localSheetId="9">A1.25!$C$9</definedName>
    <definedName name="Rent" localSheetId="9">A1.25!$C$6</definedName>
    <definedName name="Rent_growth" localSheetId="9">A1.25!$B$6</definedName>
    <definedName name="Sale_multiple" localSheetId="9">A1.25!$C$11</definedName>
    <definedName name="Size" localSheetId="9">A1.25!$C$5</definedName>
    <definedName name="solver_typ" localSheetId="12" hidden="1">2</definedName>
    <definedName name="solver_ver" localSheetId="12" hidden="1">11</definedName>
    <definedName name="Vacancy" localSheetId="9">A1.25!$C$8</definedName>
    <definedName name="Vacancy_growth" localSheetId="9">A1.25!$B$8</definedName>
  </definedNames>
  <calcPr calcId="162913"/>
</workbook>
</file>

<file path=xl/calcChain.xml><?xml version="1.0" encoding="utf-8"?>
<calcChain xmlns="http://schemas.openxmlformats.org/spreadsheetml/2006/main">
  <c r="F55" i="65" l="1"/>
  <c r="H55" i="65" s="1"/>
  <c r="F54" i="65"/>
  <c r="H54" i="65" s="1"/>
  <c r="F53" i="65"/>
  <c r="H53" i="65" s="1"/>
  <c r="F52" i="65"/>
  <c r="H52" i="65" s="1"/>
  <c r="F51" i="65"/>
  <c r="H51" i="65" s="1"/>
  <c r="F50" i="65"/>
  <c r="H50" i="65" s="1"/>
  <c r="F49" i="65"/>
  <c r="H49" i="65" s="1"/>
  <c r="F48" i="65"/>
  <c r="H48" i="65" s="1"/>
  <c r="F47" i="65"/>
  <c r="H47" i="65" s="1"/>
  <c r="F46" i="65"/>
  <c r="H46" i="65" s="1"/>
  <c r="F45" i="65"/>
  <c r="H45" i="65" s="1"/>
  <c r="F44" i="65"/>
  <c r="H44" i="65" s="1"/>
  <c r="F43" i="65"/>
  <c r="H43" i="65" s="1"/>
  <c r="F42" i="65"/>
  <c r="H42" i="65" s="1"/>
  <c r="F41" i="65"/>
  <c r="H41" i="65" s="1"/>
  <c r="F40" i="65"/>
  <c r="H40" i="65" s="1"/>
  <c r="F39" i="65"/>
  <c r="H39" i="65" s="1"/>
  <c r="F38" i="65"/>
  <c r="H38" i="65" s="1"/>
  <c r="F37" i="65"/>
  <c r="H37" i="65" s="1"/>
  <c r="F36" i="65"/>
  <c r="H36" i="65" s="1"/>
  <c r="F35" i="65"/>
  <c r="H35" i="65" s="1"/>
  <c r="F34" i="65"/>
  <c r="H34" i="65" s="1"/>
  <c r="F33" i="65"/>
  <c r="H33" i="65" s="1"/>
  <c r="F32" i="65"/>
  <c r="H32" i="65" s="1"/>
  <c r="F31" i="65"/>
  <c r="H31" i="65" s="1"/>
  <c r="F30" i="65"/>
  <c r="H30" i="65" s="1"/>
  <c r="F29" i="65"/>
  <c r="H29" i="65" s="1"/>
  <c r="F28" i="65"/>
  <c r="H28" i="65" s="1"/>
  <c r="F27" i="65"/>
  <c r="H27" i="65" s="1"/>
  <c r="F26" i="65"/>
  <c r="H26" i="65" s="1"/>
  <c r="F25" i="65"/>
  <c r="H25" i="65" s="1"/>
  <c r="F24" i="65"/>
  <c r="H24" i="65" s="1"/>
  <c r="F23" i="65"/>
  <c r="H23" i="65" s="1"/>
  <c r="F22" i="65"/>
  <c r="H22" i="65" s="1"/>
  <c r="F21" i="65"/>
  <c r="H21" i="65" s="1"/>
  <c r="F20" i="65"/>
  <c r="H20" i="65" s="1"/>
  <c r="F19" i="65"/>
  <c r="H19" i="65" s="1"/>
  <c r="F18" i="65"/>
  <c r="H18" i="65" s="1"/>
  <c r="F17" i="65"/>
  <c r="H17" i="65" s="1"/>
  <c r="F16" i="65"/>
  <c r="H16" i="65" s="1"/>
  <c r="F15" i="65"/>
  <c r="H15" i="65" s="1"/>
  <c r="F14" i="65"/>
  <c r="H14" i="65" s="1"/>
  <c r="F13" i="65"/>
  <c r="H13" i="65" s="1"/>
  <c r="F12" i="65"/>
  <c r="H12" i="65" s="1"/>
  <c r="F11" i="65"/>
  <c r="H11" i="65" s="1"/>
  <c r="F10" i="65"/>
  <c r="H10" i="65" s="1"/>
  <c r="F9" i="65"/>
  <c r="H9" i="65" s="1"/>
  <c r="F8" i="65"/>
  <c r="H8" i="65" s="1"/>
  <c r="F7" i="65"/>
  <c r="H7" i="65" s="1"/>
  <c r="F6" i="65"/>
  <c r="H6" i="65" s="1"/>
  <c r="I6" i="65" s="1"/>
  <c r="I7" i="65" s="1"/>
  <c r="I8" i="65" l="1"/>
  <c r="I9" i="65" s="1"/>
  <c r="I10" i="65" s="1"/>
  <c r="I11" i="65" s="1"/>
  <c r="I12" i="65" s="1"/>
  <c r="I13" i="65" s="1"/>
  <c r="I14" i="65" s="1"/>
  <c r="I15" i="65" s="1"/>
  <c r="I16" i="65" s="1"/>
  <c r="I17" i="65" s="1"/>
  <c r="I18" i="65" s="1"/>
  <c r="I19" i="65" s="1"/>
  <c r="I20" i="65" s="1"/>
  <c r="I21" i="65" s="1"/>
  <c r="I22" i="65" s="1"/>
  <c r="I23" i="65" s="1"/>
  <c r="I24" i="65" s="1"/>
  <c r="I25" i="65" s="1"/>
  <c r="I26" i="65" s="1"/>
  <c r="I27" i="65" s="1"/>
  <c r="I28" i="65" s="1"/>
  <c r="I29" i="65" s="1"/>
  <c r="I30" i="65" s="1"/>
  <c r="I31" i="65" s="1"/>
  <c r="I32" i="65" s="1"/>
  <c r="I33" i="65" s="1"/>
  <c r="I34" i="65" s="1"/>
  <c r="I35" i="65" s="1"/>
  <c r="I36" i="65" s="1"/>
  <c r="I37" i="65" s="1"/>
  <c r="I38" i="65" s="1"/>
  <c r="I39" i="65" s="1"/>
  <c r="I40" i="65" s="1"/>
  <c r="I41" i="65" s="1"/>
  <c r="I42" i="65" s="1"/>
  <c r="I43" i="65" s="1"/>
  <c r="I44" i="65" s="1"/>
  <c r="I45" i="65" s="1"/>
  <c r="I46" i="65" s="1"/>
  <c r="I47" i="65" s="1"/>
  <c r="I48" i="65" s="1"/>
  <c r="I49" i="65" s="1"/>
  <c r="I50" i="65" s="1"/>
  <c r="I51" i="65" s="1"/>
  <c r="I52" i="65" s="1"/>
  <c r="I53" i="65" s="1"/>
  <c r="I54" i="65" s="1"/>
  <c r="I55" i="65" s="1"/>
  <c r="G6" i="65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G34" i="65"/>
  <c r="G35" i="65"/>
  <c r="G36" i="65"/>
  <c r="G37" i="65"/>
  <c r="G38" i="65"/>
  <c r="G39" i="65"/>
  <c r="G40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24" i="63"/>
  <c r="C22" i="63"/>
  <c r="G19" i="63"/>
  <c r="F19" i="63"/>
  <c r="E19" i="63"/>
  <c r="D19" i="63"/>
  <c r="C19" i="63"/>
  <c r="C17" i="63"/>
  <c r="C16" i="63"/>
  <c r="D8" i="63"/>
  <c r="E8" i="63" s="1"/>
  <c r="F8" i="63" s="1"/>
  <c r="G8" i="63" s="1"/>
  <c r="D7" i="63"/>
  <c r="E7" i="63" s="1"/>
  <c r="D6" i="63"/>
  <c r="D16" i="63" s="1"/>
  <c r="D17" i="63" l="1"/>
  <c r="D18" i="63" s="1"/>
  <c r="D20" i="63" s="1"/>
  <c r="D25" i="63" s="1"/>
  <c r="C18" i="63"/>
  <c r="C20" i="63" s="1"/>
  <c r="C25" i="63" s="1"/>
  <c r="E17" i="63"/>
  <c r="F7" i="63"/>
  <c r="E6" i="63"/>
  <c r="E16" i="63" l="1"/>
  <c r="E18" i="63" s="1"/>
  <c r="E20" i="63" s="1"/>
  <c r="E25" i="63" s="1"/>
  <c r="F6" i="63"/>
  <c r="F17" i="63"/>
  <c r="G7" i="63"/>
  <c r="G17" i="63" s="1"/>
  <c r="F16" i="63" l="1"/>
  <c r="F18" i="63" s="1"/>
  <c r="F20" i="63" s="1"/>
  <c r="F25" i="63" s="1"/>
  <c r="G6" i="63"/>
  <c r="G16" i="63" s="1"/>
  <c r="G18" i="63" s="1"/>
  <c r="G23" i="63" l="1"/>
  <c r="G20" i="63"/>
  <c r="G25" i="63" l="1"/>
  <c r="B27" i="63" s="1"/>
  <c r="G24" i="62"/>
  <c r="C22" i="62"/>
  <c r="G19" i="62"/>
  <c r="F19" i="62"/>
  <c r="E19" i="62"/>
  <c r="D19" i="62"/>
  <c r="C19" i="62"/>
  <c r="C17" i="62"/>
  <c r="C16" i="62"/>
  <c r="C18" i="62" s="1"/>
  <c r="C20" i="62" s="1"/>
  <c r="C25" i="62" s="1"/>
  <c r="D8" i="62"/>
  <c r="E8" i="62" s="1"/>
  <c r="F8" i="62" s="1"/>
  <c r="G8" i="62" s="1"/>
  <c r="D7" i="62"/>
  <c r="D17" i="62" s="1"/>
  <c r="D6" i="62"/>
  <c r="D16" i="62" s="1"/>
  <c r="G24" i="60"/>
  <c r="C22" i="60"/>
  <c r="G19" i="60"/>
  <c r="F19" i="60"/>
  <c r="E19" i="60"/>
  <c r="D19" i="60"/>
  <c r="C19" i="60"/>
  <c r="C18" i="60"/>
  <c r="C20" i="60" s="1"/>
  <c r="C25" i="60" s="1"/>
  <c r="D17" i="60"/>
  <c r="C17" i="60"/>
  <c r="C16" i="60"/>
  <c r="D8" i="60"/>
  <c r="E8" i="60" s="1"/>
  <c r="F8" i="60" s="1"/>
  <c r="G8" i="60" s="1"/>
  <c r="D7" i="60"/>
  <c r="E7" i="60" s="1"/>
  <c r="D6" i="60"/>
  <c r="D16" i="60" s="1"/>
  <c r="D18" i="60" s="1"/>
  <c r="D20" i="60" s="1"/>
  <c r="D25" i="60" s="1"/>
  <c r="D18" i="62" l="1"/>
  <c r="D20" i="62" s="1"/>
  <c r="D25" i="62" s="1"/>
  <c r="E6" i="62"/>
  <c r="E7" i="62"/>
  <c r="E17" i="60"/>
  <c r="F7" i="60"/>
  <c r="E6" i="60"/>
  <c r="E6" i="58"/>
  <c r="E7" i="58" s="1"/>
  <c r="E8" i="58" s="1"/>
  <c r="E9" i="58" s="1"/>
  <c r="E10" i="58" s="1"/>
  <c r="E11" i="58" s="1"/>
  <c r="E12" i="58" s="1"/>
  <c r="E13" i="58" s="1"/>
  <c r="E14" i="58" s="1"/>
  <c r="E15" i="58" s="1"/>
  <c r="F7" i="62" l="1"/>
  <c r="E17" i="62"/>
  <c r="E16" i="62"/>
  <c r="E18" i="62" s="1"/>
  <c r="E20" i="62" s="1"/>
  <c r="E25" i="62" s="1"/>
  <c r="F6" i="62"/>
  <c r="F6" i="60"/>
  <c r="E16" i="60"/>
  <c r="E18" i="60" s="1"/>
  <c r="E20" i="60" s="1"/>
  <c r="E25" i="60" s="1"/>
  <c r="F17" i="60"/>
  <c r="G7" i="60"/>
  <c r="G17" i="60" s="1"/>
  <c r="C13" i="55"/>
  <c r="C12" i="55"/>
  <c r="C11" i="55"/>
  <c r="C10" i="55"/>
  <c r="C9" i="55"/>
  <c r="C8" i="55"/>
  <c r="C7" i="55"/>
  <c r="C6" i="55"/>
  <c r="C5" i="55"/>
  <c r="C4" i="55"/>
  <c r="C3" i="55"/>
  <c r="C2" i="55"/>
  <c r="F17" i="62" l="1"/>
  <c r="G7" i="62"/>
  <c r="G17" i="62" s="1"/>
  <c r="F16" i="62"/>
  <c r="F18" i="62" s="1"/>
  <c r="F20" i="62" s="1"/>
  <c r="F25" i="62" s="1"/>
  <c r="G6" i="62"/>
  <c r="G16" i="62" s="1"/>
  <c r="G18" i="62" s="1"/>
  <c r="F16" i="60"/>
  <c r="F18" i="60" s="1"/>
  <c r="F20" i="60" s="1"/>
  <c r="F25" i="60" s="1"/>
  <c r="G6" i="60"/>
  <c r="G16" i="60" s="1"/>
  <c r="G18" i="60" s="1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C5" i="54"/>
  <c r="C4" i="54"/>
  <c r="C3" i="54"/>
  <c r="D17" i="54" s="1"/>
  <c r="C2" i="54"/>
  <c r="G23" i="62" l="1"/>
  <c r="G20" i="62"/>
  <c r="G23" i="60"/>
  <c r="G20" i="60"/>
  <c r="G25" i="60" s="1"/>
  <c r="B27" i="60" s="1"/>
  <c r="D8" i="54"/>
  <c r="D16" i="54"/>
  <c r="D21" i="54"/>
  <c r="D4" i="54"/>
  <c r="D12" i="54"/>
  <c r="D20" i="54"/>
  <c r="D6" i="54"/>
  <c r="D14" i="54"/>
  <c r="D2" i="54"/>
  <c r="D10" i="54"/>
  <c r="D18" i="54"/>
  <c r="D5" i="54"/>
  <c r="D9" i="54"/>
  <c r="D13" i="54"/>
  <c r="D19" i="54"/>
  <c r="D3" i="54"/>
  <c r="D7" i="54"/>
  <c r="D11" i="54"/>
  <c r="D15" i="54"/>
  <c r="G25" i="62" l="1"/>
  <c r="B27" i="62" s="1"/>
  <c r="D4" i="48"/>
  <c r="D5" i="48" s="1"/>
  <c r="D6" i="48" s="1"/>
  <c r="D7" i="48" s="1"/>
  <c r="D8" i="48" s="1"/>
  <c r="D9" i="48" s="1"/>
  <c r="D10" i="48" s="1"/>
  <c r="D11" i="48" s="1"/>
  <c r="D12" i="48" s="1"/>
  <c r="D13" i="48" s="1"/>
  <c r="D4" i="46"/>
  <c r="D5" i="46" s="1"/>
  <c r="D6" i="46" s="1"/>
  <c r="D7" i="46" s="1"/>
  <c r="D8" i="46" s="1"/>
  <c r="D9" i="46" s="1"/>
  <c r="D10" i="46" s="1"/>
  <c r="D11" i="46" s="1"/>
  <c r="D12" i="46" s="1"/>
  <c r="D13" i="46" s="1"/>
  <c r="E6" i="45"/>
  <c r="E7" i="45" s="1"/>
  <c r="E8" i="45" s="1"/>
  <c r="E9" i="45" s="1"/>
  <c r="E10" i="45" s="1"/>
  <c r="E11" i="45" s="1"/>
  <c r="E12" i="45" s="1"/>
  <c r="E13" i="45" s="1"/>
  <c r="E14" i="45" s="1"/>
  <c r="E15" i="45" s="1"/>
</calcChain>
</file>

<file path=xl/comments1.xml><?xml version="1.0" encoding="utf-8"?>
<comments xmlns="http://schemas.openxmlformats.org/spreadsheetml/2006/main">
  <authors>
    <author>Steve.Powell</author>
  </authors>
  <commentLis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This is the discount rate used on all projects in this risk class. </t>
        </r>
      </text>
    </comment>
  </commentList>
</comments>
</file>

<file path=xl/comments2.xml><?xml version="1.0" encoding="utf-8"?>
<comments xmlns="http://schemas.openxmlformats.org/spreadsheetml/2006/main">
  <authors>
    <author>Steve.Powell</author>
  </authors>
  <commentLis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This is the discount rate used on all projects in this risk class. </t>
        </r>
      </text>
    </comment>
  </commentList>
</comments>
</file>

<file path=xl/comments3.xml><?xml version="1.0" encoding="utf-8"?>
<comments xmlns="http://schemas.openxmlformats.org/spreadsheetml/2006/main">
  <authors>
    <author>Steve.Powell</author>
  </authors>
  <commentList>
    <comment ref="C12" authorId="0" shapeId="0">
      <text>
        <r>
          <rPr>
            <b/>
            <sz val="8"/>
            <color indexed="81"/>
            <rFont val="Verdana"/>
            <family val="2"/>
          </rPr>
          <t xml:space="preserve">This is the discount rate used on all projects in this class. </t>
        </r>
      </text>
    </comment>
  </commentList>
</comments>
</file>

<file path=xl/comments4.xml><?xml version="1.0" encoding="utf-8"?>
<comments xmlns="http://schemas.openxmlformats.org/spreadsheetml/2006/main">
  <authors>
    <author>Steve.Powell</author>
  </authors>
  <commentList>
    <comment ref="F6" authorId="0" shapeId="0">
      <text>
        <r>
          <rPr>
            <b/>
            <sz val="10"/>
            <color indexed="81"/>
            <rFont val="Tahoma"/>
            <family val="2"/>
          </rPr>
          <t>Formula:
=SMALL($D$6:$D$55,B6)</t>
        </r>
      </text>
    </comment>
    <comment ref="G6" authorId="0" shapeId="0">
      <text>
        <r>
          <rPr>
            <b/>
            <sz val="10"/>
            <color indexed="81"/>
            <rFont val="Tahoma"/>
            <family val="2"/>
          </rPr>
          <t>Formula:
=MATCH(F6,$D$6:$D$55,B6)</t>
        </r>
      </text>
    </comment>
    <comment ref="H6" authorId="0" shapeId="0">
      <text>
        <r>
          <rPr>
            <b/>
            <sz val="10"/>
            <color indexed="81"/>
            <rFont val="Tahoma"/>
            <family val="2"/>
          </rPr>
          <t>Formula:
=INDEX($C$6:$C$55,MATCH(F6,$D$6:$D$55,0))</t>
        </r>
      </text>
    </comment>
  </commentList>
</comments>
</file>

<file path=xl/comments5.xml><?xml version="1.0" encoding="utf-8"?>
<comments xmlns="http://schemas.openxmlformats.org/spreadsheetml/2006/main">
  <authors>
    <author>Baker, Kenneth R.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Formula: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=PRODUCT($C$2:C2)-1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Formula: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=PRODUCT($C$2:C21)-1</t>
        </r>
      </text>
    </comment>
  </commentList>
</comments>
</file>

<file path=xl/sharedStrings.xml><?xml version="1.0" encoding="utf-8"?>
<sst xmlns="http://schemas.openxmlformats.org/spreadsheetml/2006/main" count="245" uniqueCount="164">
  <si>
    <t>Office Building</t>
  </si>
  <si>
    <t>Parameters</t>
  </si>
  <si>
    <t>Building cost per sq ft</t>
  </si>
  <si>
    <t>Size of building</t>
  </si>
  <si>
    <t>Rent per sq ft</t>
  </si>
  <si>
    <t>Operating expense per sq ft</t>
  </si>
  <si>
    <t>Vacancy rate</t>
  </si>
  <si>
    <t>Rate of increase</t>
  </si>
  <si>
    <t>Cash Flow</t>
  </si>
  <si>
    <t>Gross income</t>
  </si>
  <si>
    <t>Operating expense</t>
  </si>
  <si>
    <t>Net operating income</t>
  </si>
  <si>
    <t>Percent financed</t>
  </si>
  <si>
    <t>Mortgage rate</t>
  </si>
  <si>
    <t>Before-tax cash flow</t>
  </si>
  <si>
    <t>Cost of capital</t>
  </si>
  <si>
    <t>NPV</t>
  </si>
  <si>
    <t>Interest cost</t>
  </si>
  <si>
    <t>Sale multiple</t>
  </si>
  <si>
    <t>Sale price</t>
  </si>
  <si>
    <t>Mortgage cost</t>
  </si>
  <si>
    <t>End of year cash flows</t>
  </si>
  <si>
    <t>Down payment (at time 0)</t>
  </si>
  <si>
    <t>Year 1</t>
  </si>
  <si>
    <t>Year 2</t>
  </si>
  <si>
    <t>Year 3</t>
  </si>
  <si>
    <t>Year 4</t>
  </si>
  <si>
    <t>Year 5</t>
  </si>
  <si>
    <t>Year</t>
  </si>
  <si>
    <t>Advertising</t>
  </si>
  <si>
    <t>Sales</t>
  </si>
  <si>
    <t>Moving and scrolling</t>
  </si>
  <si>
    <t>Home</t>
  </si>
  <si>
    <t>Move to the beginning of the row</t>
  </si>
  <si>
    <t>Ctrl + Home</t>
  </si>
  <si>
    <t>Move to the beginning of the worksheet (A1)</t>
  </si>
  <si>
    <t>Ctrl + End</t>
  </si>
  <si>
    <t>Move to the bottom-right corner of the used area of the worksheet</t>
  </si>
  <si>
    <t>Ctrl + arrow key</t>
  </si>
  <si>
    <t>Move to the edge of the current data region</t>
  </si>
  <si>
    <t>PgDn</t>
  </si>
  <si>
    <t>Move down one screen</t>
  </si>
  <si>
    <t>PgUp</t>
  </si>
  <si>
    <t>Move up one screen</t>
  </si>
  <si>
    <t>Alt + PgDn</t>
  </si>
  <si>
    <t>Move one screen to the right</t>
  </si>
  <si>
    <t>Alt + PgUp</t>
  </si>
  <si>
    <t>Move one screen to the left</t>
  </si>
  <si>
    <t>Entering data on a worksheet</t>
  </si>
  <si>
    <t>Shift + Enter</t>
  </si>
  <si>
    <t>Complete a cell entry and move up one cell</t>
  </si>
  <si>
    <t>Tab</t>
  </si>
  <si>
    <t>Complete a cell entry and move to the right cell</t>
  </si>
  <si>
    <t>Shift + Tab</t>
  </si>
  <si>
    <t>Complete a cell entry and move to the left cell</t>
  </si>
  <si>
    <t>Ctrl + Delete</t>
  </si>
  <si>
    <t>Delete text to the end of the line</t>
  </si>
  <si>
    <t>Shift + F2</t>
  </si>
  <si>
    <t>Edit a cell comment</t>
  </si>
  <si>
    <t>Ctrl + D</t>
  </si>
  <si>
    <t>Fill down (a selected column of cells with the content of the first cell)</t>
  </si>
  <si>
    <t>Ctrl + R</t>
  </si>
  <si>
    <t>Fill to the right (a selected row of cells with the content of the first cell)</t>
  </si>
  <si>
    <t>Working in cells or the formula bar</t>
  </si>
  <si>
    <t>Ctrl+ ~ </t>
  </si>
  <si>
    <t>Display all formulas</t>
  </si>
  <si>
    <t>F2</t>
  </si>
  <si>
    <t>Edit the active cell</t>
  </si>
  <si>
    <t>F3</t>
  </si>
  <si>
    <t>Open the Paste Name window</t>
  </si>
  <si>
    <t>Shift + F3</t>
  </si>
  <si>
    <t>Open the Insert Function (or Function Arguments) window</t>
  </si>
  <si>
    <t>F9</t>
  </si>
  <si>
    <t>Calculate all sheets in all open workbooks</t>
  </si>
  <si>
    <t>Ctrl + Alt + F9</t>
  </si>
  <si>
    <t>Calculate all worksheets in the active workbook</t>
  </si>
  <si>
    <t>Shift + F9</t>
  </si>
  <si>
    <t>Calculate the active worksheet</t>
  </si>
  <si>
    <t>Ctrl + Shift + Enter</t>
  </si>
  <si>
    <t>Enter a formula as an array formula</t>
  </si>
  <si>
    <t>Ctrl + ;(semicolon)</t>
  </si>
  <si>
    <t>Enter the current date</t>
  </si>
  <si>
    <t>Ctrl + Shift + :(colon)</t>
  </si>
  <si>
    <t>Enter the current time</t>
  </si>
  <si>
    <t>Inserting, deleting, and copying selection</t>
  </si>
  <si>
    <t>Delete</t>
  </si>
  <si>
    <t>Clear the contents of the selection</t>
  </si>
  <si>
    <t>Ctrl + - (hyphen)</t>
  </si>
  <si>
    <t>Delete (dialog box)</t>
  </si>
  <si>
    <t>Ctrl + Z</t>
  </si>
  <si>
    <t>Undo the last action</t>
  </si>
  <si>
    <t>Ctrl + Shift + Plus sign</t>
  </si>
  <si>
    <t>Insert (dialog box)</t>
  </si>
  <si>
    <t>Selecting cells, columns, or rows</t>
  </si>
  <si>
    <t>Shift + arrow key</t>
  </si>
  <si>
    <t>Extend the selection by one cell</t>
  </si>
  <si>
    <t>Ctrl + Shift + arrow key</t>
  </si>
  <si>
    <t>Extend the selection to the last nonblank cell in the same column or row</t>
  </si>
  <si>
    <t>Ctrl + space bar</t>
  </si>
  <si>
    <t>Select the entire column</t>
  </si>
  <si>
    <t>Ctrl + A</t>
  </si>
  <si>
    <t>Select the entire worksheet</t>
  </si>
  <si>
    <t>Working with macros</t>
  </si>
  <si>
    <t>Alt + F8</t>
  </si>
  <si>
    <t>Display the Macro dialog box</t>
  </si>
  <si>
    <t>Alt + F11</t>
  </si>
  <si>
    <t>Display the Visual Basic Editor (VBE)</t>
  </si>
  <si>
    <t>Note:  In most cases, these shortcuts are not case sensitive.</t>
  </si>
  <si>
    <t>Date</t>
  </si>
  <si>
    <t>Return</t>
  </si>
  <si>
    <t>Growth</t>
  </si>
  <si>
    <t>CumReturn</t>
  </si>
  <si>
    <t>Month</t>
  </si>
  <si>
    <t>Cumulative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</si>
  <si>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</si>
  <si>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</si>
  <si>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</si>
  <si>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</si>
  <si>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</si>
  <si>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</si>
  <si>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</si>
  <si>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</si>
  <si>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</si>
  <si>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</si>
  <si>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</si>
  <si>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</si>
  <si>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Range Names</t>
  </si>
  <si>
    <t>Building_cost</t>
  </si>
  <si>
    <t>Cost_of_Capital</t>
  </si>
  <si>
    <t>Down_payment__at_time_0</t>
  </si>
  <si>
    <t>End_of_year_cash_flows</t>
  </si>
  <si>
    <t>Mortgage_rate</t>
  </si>
  <si>
    <t>Operating_expense</t>
  </si>
  <si>
    <t>Operating_expense_growth</t>
  </si>
  <si>
    <t>Percent_financed</t>
  </si>
  <si>
    <t>Rent</t>
  </si>
  <si>
    <t>Rent_growth</t>
  </si>
  <si>
    <t>Sale_multiple</t>
  </si>
  <si>
    <t>Size</t>
  </si>
  <si>
    <t>Vacancy</t>
  </si>
  <si>
    <t>Vacancy_growth</t>
  </si>
  <si>
    <t xml:space="preserve">Cumulative capacity </t>
  </si>
  <si>
    <t>JG/SP/KB</t>
  </si>
  <si>
    <t>Plant</t>
  </si>
  <si>
    <t>Capacity</t>
  </si>
  <si>
    <t>Cost</t>
  </si>
  <si>
    <t>Ranked</t>
  </si>
  <si>
    <t>Match</t>
  </si>
  <si>
    <t>Incremental Capacity</t>
  </si>
  <si>
    <t>Cumulative capacity</t>
  </si>
  <si>
    <t>=A1.25!$C$4</t>
  </si>
  <si>
    <t>=A1.25!$C$12</t>
  </si>
  <si>
    <t>=A1.25!$C$22</t>
  </si>
  <si>
    <t>=A1.25!$C$25:$G$25</t>
  </si>
  <si>
    <t>=A1.25!$C$10</t>
  </si>
  <si>
    <t>=A1.25!$C$7</t>
  </si>
  <si>
    <t>=A1.25!$B$7</t>
  </si>
  <si>
    <t>=A1.25!$C$9</t>
  </si>
  <si>
    <t>=A1.25!$C$6</t>
  </si>
  <si>
    <t>=A1.25!$B$6</t>
  </si>
  <si>
    <t>=A1.25!$C$11</t>
  </si>
  <si>
    <t>=A1.25!$C$5</t>
  </si>
  <si>
    <t>=A1.25!$C$8</t>
  </si>
  <si>
    <t>=A1.25!$B$8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</si>
</sst>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&quot;$&quot;#,##0.00"/>
    <numFmt numFmtId="165" formatCode="&quot;$&quot;#,##0"/>
    <numFmt numFmtId="166" formatCode="0.0000"/>
    <numFmt numFmtId="167" formatCode="_(* #,##0.0_);_(* \(#,##0.0\);_(* &quot;-&quot;??_);_(@_)"/>
    <numFmt numFmtId="168" formatCode="0.0"/>
  </numFmts>
  <fonts count="18" x14ac:knownFonts="1">
    <font>
      <sz val="10"/>
      <name val="Arial"/>
    </font>
    <font>
      <sz val="11"/>
      <color theme="1"/>
      <name val="Calibri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</font>
    <font>
      <b/>
      <sz val="8"/>
      <color indexed="81"/>
      <name val="Verdana"/>
      <family val="2"/>
    </font>
    <font>
      <sz val="10"/>
      <name val="Arial"/>
      <family val="2"/>
    </font>
    <font>
      <b/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 applyFill="1"/>
    <xf numFmtId="3" fontId="5" fillId="0" borderId="0" xfId="0" applyNumberFormat="1" applyFont="1"/>
    <xf numFmtId="9" fontId="5" fillId="0" borderId="0" xfId="0" applyNumberFormat="1" applyFont="1"/>
    <xf numFmtId="2" fontId="5" fillId="0" borderId="0" xfId="0" applyNumberFormat="1" applyFont="1"/>
    <xf numFmtId="9" fontId="5" fillId="0" borderId="0" xfId="0" applyNumberFormat="1" applyFont="1" applyFill="1"/>
    <xf numFmtId="165" fontId="5" fillId="0" borderId="0" xfId="0" applyNumberFormat="1" applyFont="1"/>
    <xf numFmtId="165" fontId="4" fillId="0" borderId="0" xfId="0" applyNumberFormat="1" applyFont="1" applyFill="1"/>
    <xf numFmtId="9" fontId="4" fillId="0" borderId="0" xfId="0" applyNumberFormat="1" applyFont="1" applyFill="1"/>
    <xf numFmtId="0" fontId="7" fillId="0" borderId="0" xfId="1" applyFont="1"/>
    <xf numFmtId="0" fontId="6" fillId="0" borderId="0" xfId="1" applyFont="1"/>
    <xf numFmtId="0" fontId="7" fillId="0" borderId="1" xfId="1" applyFont="1" applyBorder="1" applyAlignment="1">
      <alignment vertical="top" wrapText="1"/>
    </xf>
    <xf numFmtId="0" fontId="6" fillId="0" borderId="0" xfId="1"/>
    <xf numFmtId="0" fontId="7" fillId="0" borderId="0" xfId="1" applyFont="1" applyAlignment="1">
      <alignment wrapText="1"/>
    </xf>
    <xf numFmtId="0" fontId="11" fillId="0" borderId="2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10" fillId="0" borderId="0" xfId="2"/>
    <xf numFmtId="14" fontId="10" fillId="0" borderId="0" xfId="2" applyNumberFormat="1"/>
    <xf numFmtId="166" fontId="10" fillId="0" borderId="0" xfId="2" applyNumberFormat="1"/>
    <xf numFmtId="0" fontId="14" fillId="0" borderId="4" xfId="6" applyFont="1" applyBorder="1" applyAlignment="1">
      <alignment horizontal="left"/>
    </xf>
    <xf numFmtId="0" fontId="14" fillId="0" borderId="4" xfId="6" applyFont="1" applyBorder="1" applyAlignment="1">
      <alignment horizontal="center"/>
    </xf>
    <xf numFmtId="0" fontId="1" fillId="0" borderId="0" xfId="6"/>
    <xf numFmtId="0" fontId="1" fillId="0" borderId="0" xfId="6" applyAlignment="1">
      <alignment horizontal="left"/>
    </xf>
    <xf numFmtId="0" fontId="1" fillId="0" borderId="0" xfId="6" applyAlignment="1">
      <alignment horizontal="center"/>
    </xf>
    <xf numFmtId="0" fontId="4" fillId="0" borderId="0" xfId="1" applyFont="1"/>
    <xf numFmtId="0" fontId="10" fillId="0" borderId="0" xfId="1" applyFont="1"/>
    <xf numFmtId="164" fontId="10" fillId="0" borderId="0" xfId="1" applyNumberFormat="1" applyFont="1" applyFill="1"/>
    <xf numFmtId="3" fontId="10" fillId="0" borderId="0" xfId="1" applyNumberFormat="1" applyFont="1"/>
    <xf numFmtId="9" fontId="10" fillId="0" borderId="0" xfId="1" applyNumberFormat="1" applyFont="1"/>
    <xf numFmtId="2" fontId="10" fillId="0" borderId="0" xfId="1" applyNumberFormat="1" applyFont="1"/>
    <xf numFmtId="9" fontId="10" fillId="0" borderId="0" xfId="1" applyNumberFormat="1" applyFont="1" applyFill="1"/>
    <xf numFmtId="1" fontId="10" fillId="0" borderId="0" xfId="1" applyNumberFormat="1" applyFont="1"/>
    <xf numFmtId="165" fontId="10" fillId="0" borderId="0" xfId="1" applyNumberFormat="1" applyFont="1"/>
    <xf numFmtId="165" fontId="4" fillId="0" borderId="0" xfId="1" applyNumberFormat="1" applyFont="1" applyFill="1"/>
    <xf numFmtId="0" fontId="11" fillId="0" borderId="0" xfId="1" applyFont="1"/>
    <xf numFmtId="0" fontId="10" fillId="0" borderId="7" xfId="1" applyFont="1" applyBorder="1"/>
    <xf numFmtId="0" fontId="10" fillId="0" borderId="9" xfId="1" applyFont="1" applyBorder="1"/>
    <xf numFmtId="0" fontId="10" fillId="0" borderId="11" xfId="1" applyFont="1" applyBorder="1"/>
    <xf numFmtId="0" fontId="16" fillId="0" borderId="0" xfId="0" applyFont="1"/>
    <xf numFmtId="14" fontId="4" fillId="0" borderId="0" xfId="1" applyNumberFormat="1" applyFont="1"/>
    <xf numFmtId="0" fontId="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Font="1"/>
    <xf numFmtId="167" fontId="10" fillId="0" borderId="0" xfId="7" applyNumberFormat="1" applyFont="1"/>
    <xf numFmtId="168" fontId="10" fillId="0" borderId="0" xfId="1" applyNumberFormat="1" applyFont="1"/>
    <xf numFmtId="164" fontId="10" fillId="0" borderId="0" xfId="1" applyNumberFormat="1" applyFont="1"/>
    <xf numFmtId="14" fontId="10" fillId="0" borderId="0" xfId="1" applyNumberFormat="1" applyFont="1"/>
    <xf numFmtId="166" fontId="10" fillId="0" borderId="0" xfId="1" applyNumberFormat="1" applyFont="1"/>
    <xf numFmtId="0" fontId="7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10" fillId="0" borderId="5" xfId="1" applyFont="1" applyBorder="1"/>
    <xf numFmtId="0" fontId="10" fillId="0" borderId="6" xfId="1" applyFont="1" applyBorder="1"/>
    <xf numFmtId="0" fontId="10" fillId="0" borderId="8" xfId="1" applyFont="1" applyBorder="1"/>
    <xf numFmtId="0" fontId="10" fillId="0" borderId="0" xfId="1" applyFont="1" applyBorder="1"/>
    <xf numFmtId="0" fontId="10" fillId="0" borderId="10" xfId="1" applyFont="1" applyBorder="1"/>
    <xf numFmtId="0" fontId="10" fillId="0" borderId="4" xfId="1" applyFont="1" applyBorder="1"/>
  </cellXfs>
  <cellStyles count="8">
    <cellStyle name="Comma 2" xfId="7"/>
    <cellStyle name="Normal" xfId="0" builtinId="0"/>
    <cellStyle name="Normal 2" xfId="1"/>
    <cellStyle name="Normal 3" xfId="3"/>
    <cellStyle name="Normal 4" xfId="2"/>
    <cellStyle name="Normal 5" xfId="4"/>
    <cellStyle name="Normal 6" xfId="5"/>
    <cellStyle name="Normal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'A1.15'!$D$4</c:f>
              <c:strCache>
                <c:ptCount val="1"/>
                <c:pt idx="0">
                  <c:v>Advertising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'A1.15'!$C$5:$C$15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'A1.15'!$D$5:$D$15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A-4BDA-8AF8-B73DBB5DBFD7}"/>
            </c:ext>
          </c:extLst>
        </c:ser>
        <c:ser>
          <c:idx val="2"/>
          <c:order val="1"/>
          <c:tx>
            <c:strRef>
              <c:f>'A1.15'!$E$4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'A1.15'!$C$5:$C$15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'A1.15'!$E$5:$E$15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EA-4BDA-8AF8-B73DBB5DB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360080"/>
        <c:axId val="545364672"/>
      </c:lineChart>
      <c:catAx>
        <c:axId val="54536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364672"/>
        <c:crosses val="autoZero"/>
        <c:auto val="1"/>
        <c:lblAlgn val="ctr"/>
        <c:lblOffset val="100"/>
        <c:noMultiLvlLbl val="0"/>
      </c:catAx>
      <c:valAx>
        <c:axId val="54536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36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Advertising and Sales 1995-2005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'A1.17'!$D$4</c:f>
              <c:strCache>
                <c:ptCount val="1"/>
                <c:pt idx="0">
                  <c:v>Advertising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'A1.17'!$C$5:$C$15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'A1.17'!$D$5:$D$15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B-428F-AD65-0A81993E73BE}"/>
            </c:ext>
          </c:extLst>
        </c:ser>
        <c:ser>
          <c:idx val="2"/>
          <c:order val="1"/>
          <c:tx>
            <c:strRef>
              <c:f>'A1.17'!$E$4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'A1.17'!$C$5:$C$15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'A1.17'!$E$5:$E$15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B-428F-AD65-0A81993E7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61816"/>
        <c:axId val="582862144"/>
      </c:lineChart>
      <c:catAx>
        <c:axId val="582861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862144"/>
        <c:crosses val="autoZero"/>
        <c:auto val="1"/>
        <c:lblAlgn val="ctr"/>
        <c:lblOffset val="100"/>
        <c:noMultiLvlLbl val="0"/>
      </c:catAx>
      <c:valAx>
        <c:axId val="58286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861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'A1.18'!$D$2</c:f>
              <c:strCache>
                <c:ptCount val="1"/>
                <c:pt idx="0">
                  <c:v>Sales</c:v>
                </c:pt>
              </c:strCache>
            </c:strRef>
          </c:tx>
          <c:spPr>
            <a:ln w="28575">
              <a:noFill/>
            </a:ln>
          </c:spPr>
          <c:xVal>
            <c:numRef>
              <c:f>'A1.18'!$C$3:$C$13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xVal>
          <c:yVal>
            <c:numRef>
              <c:f>'A1.18'!$D$3:$D$13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D2-465C-88FE-577E0D4EC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19424"/>
        <c:axId val="101321344"/>
      </c:scatterChart>
      <c:valAx>
        <c:axId val="1013194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01321344"/>
        <c:crosses val="autoZero"/>
        <c:crossBetween val="midCat"/>
      </c:valAx>
      <c:valAx>
        <c:axId val="101321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1319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Sales vs. Advertising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'A1.19'!$D$2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'A1.19'!$C$3:$C$13</c:f>
              <c:numCache>
                <c:formatCode>0</c:formatCode>
                <c:ptCount val="11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</c:numCache>
            </c:numRef>
          </c:xVal>
          <c:yVal>
            <c:numRef>
              <c:f>'A1.19'!$D$3:$D$13</c:f>
              <c:numCache>
                <c:formatCode>0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661.5</c:v>
                </c:pt>
                <c:pt idx="3">
                  <c:v>694.57500000000005</c:v>
                </c:pt>
                <c:pt idx="4">
                  <c:v>729.30375000000004</c:v>
                </c:pt>
                <c:pt idx="5">
                  <c:v>765.76893750000011</c:v>
                </c:pt>
                <c:pt idx="6">
                  <c:v>804.0573843750002</c:v>
                </c:pt>
                <c:pt idx="7">
                  <c:v>844.26025359375024</c:v>
                </c:pt>
                <c:pt idx="8">
                  <c:v>886.47326627343773</c:v>
                </c:pt>
                <c:pt idx="9">
                  <c:v>930.79692958710962</c:v>
                </c:pt>
                <c:pt idx="10">
                  <c:v>977.33677606646518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D1-4A30-BCC6-0F1A2525D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867392"/>
        <c:axId val="582864440"/>
      </c:scatterChart>
      <c:valAx>
        <c:axId val="582867392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Advertising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864440"/>
        <c:crosses val="autoZero"/>
        <c:crossBetween val="midCat"/>
      </c:valAx>
      <c:valAx>
        <c:axId val="5828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baseline="0"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867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5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5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21</xdr:row>
      <xdr:rowOff>19050</xdr:rowOff>
    </xdr:from>
    <xdr:to>
      <xdr:col>16</xdr:col>
      <xdr:colOff>132193</xdr:colOff>
      <xdr:row>56</xdr:row>
      <xdr:rowOff>65961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3419475"/>
          <a:ext cx="9257143" cy="5714286"/>
        </a:xfrm>
        <a:prstGeom prst="rect">
          <a:avLst/>
        </a:prstGeom>
        <a:effectLst/>
      </xdr:spPr>
    </xdr:pic>
    <xdr:clientData/>
  </xdr:twoCellAnchor>
  <xdr:oneCellAnchor>
    <xdr:from>
      <xdr:col>3</xdr:col>
      <xdr:colOff>600075</xdr:colOff>
      <xdr:row>45</xdr:row>
      <xdr:rowOff>9525</xdr:rowOff>
    </xdr:from>
    <xdr:ext cx="828675" cy="264560"/>
    <xdr:sp macro="" textlink="">
      <xdr:nvSpPr>
        <xdr:cNvPr id="20" name="TextBox 19"/>
        <xdr:cNvSpPr txBox="1"/>
      </xdr:nvSpPr>
      <xdr:spPr>
        <a:xfrm>
          <a:off x="2428875" y="7296150"/>
          <a:ext cx="828675" cy="264560"/>
        </a:xfrm>
        <a:prstGeom prst="rect">
          <a:avLst/>
        </a:prstGeom>
        <a:ln/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Sheet Tabs</a:t>
          </a:r>
        </a:p>
      </xdr:txBody>
    </xdr:sp>
    <xdr:clientData/>
  </xdr:oneCellAnchor>
  <xdr:oneCellAnchor>
    <xdr:from>
      <xdr:col>10</xdr:col>
      <xdr:colOff>485775</xdr:colOff>
      <xdr:row>45</xdr:row>
      <xdr:rowOff>0</xdr:rowOff>
    </xdr:from>
    <xdr:ext cx="981075" cy="264560"/>
    <xdr:sp macro="" textlink="">
      <xdr:nvSpPr>
        <xdr:cNvPr id="21" name="TextBox 20"/>
        <xdr:cNvSpPr txBox="1"/>
      </xdr:nvSpPr>
      <xdr:spPr>
        <a:xfrm>
          <a:off x="6581775" y="7286625"/>
          <a:ext cx="981075" cy="264560"/>
        </a:xfrm>
        <a:prstGeom prst="rect">
          <a:avLst/>
        </a:prstGeom>
        <a:ln/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Message Area</a:t>
          </a:r>
        </a:p>
      </xdr:txBody>
    </xdr:sp>
    <xdr:clientData/>
  </xdr:oneCellAnchor>
  <xdr:oneCellAnchor>
    <xdr:from>
      <xdr:col>13</xdr:col>
      <xdr:colOff>114301</xdr:colOff>
      <xdr:row>43</xdr:row>
      <xdr:rowOff>104775</xdr:rowOff>
    </xdr:from>
    <xdr:ext cx="781050" cy="264560"/>
    <xdr:sp macro="" textlink="">
      <xdr:nvSpPr>
        <xdr:cNvPr id="22" name="TextBox 21"/>
        <xdr:cNvSpPr txBox="1"/>
      </xdr:nvSpPr>
      <xdr:spPr>
        <a:xfrm>
          <a:off x="8039101" y="7067550"/>
          <a:ext cx="781050" cy="264560"/>
        </a:xfrm>
        <a:prstGeom prst="rect">
          <a:avLst/>
        </a:prstGeom>
        <a:ln/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Scroll Bars</a:t>
          </a:r>
        </a:p>
      </xdr:txBody>
    </xdr:sp>
    <xdr:clientData/>
  </xdr:oneCellAnchor>
  <xdr:oneCellAnchor>
    <xdr:from>
      <xdr:col>2</xdr:col>
      <xdr:colOff>238125</xdr:colOff>
      <xdr:row>33</xdr:row>
      <xdr:rowOff>133350</xdr:rowOff>
    </xdr:from>
    <xdr:ext cx="828675" cy="264560"/>
    <xdr:sp macro="" textlink="">
      <xdr:nvSpPr>
        <xdr:cNvPr id="28" name="TextBox 27"/>
        <xdr:cNvSpPr txBox="1"/>
      </xdr:nvSpPr>
      <xdr:spPr>
        <a:xfrm>
          <a:off x="1457325" y="5476875"/>
          <a:ext cx="828675" cy="26456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Name Box</a:t>
          </a: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904875" cy="264560"/>
    <xdr:sp macro="" textlink="">
      <xdr:nvSpPr>
        <xdr:cNvPr id="29" name="TextBox 28"/>
        <xdr:cNvSpPr txBox="1"/>
      </xdr:nvSpPr>
      <xdr:spPr>
        <a:xfrm>
          <a:off x="2562225" y="5343525"/>
          <a:ext cx="904875" cy="264560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Formula Bar</a:t>
          </a:r>
        </a:p>
      </xdr:txBody>
    </xdr:sp>
    <xdr:clientData/>
  </xdr:oneCellAnchor>
  <xdr:oneCellAnchor>
    <xdr:from>
      <xdr:col>2</xdr:col>
      <xdr:colOff>9525</xdr:colOff>
      <xdr:row>37</xdr:row>
      <xdr:rowOff>133350</xdr:rowOff>
    </xdr:from>
    <xdr:ext cx="809625" cy="264560"/>
    <xdr:sp macro="" textlink="">
      <xdr:nvSpPr>
        <xdr:cNvPr id="33" name="TextBox 32"/>
        <xdr:cNvSpPr txBox="1"/>
      </xdr:nvSpPr>
      <xdr:spPr>
        <a:xfrm>
          <a:off x="1228725" y="6124575"/>
          <a:ext cx="809625" cy="26456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Cell Cursor</a:t>
          </a:r>
        </a:p>
      </xdr:txBody>
    </xdr:sp>
    <xdr:clientData/>
  </xdr:oneCellAnchor>
  <xdr:oneCellAnchor>
    <xdr:from>
      <xdr:col>7</xdr:col>
      <xdr:colOff>133351</xdr:colOff>
      <xdr:row>43</xdr:row>
      <xdr:rowOff>47625</xdr:rowOff>
    </xdr:from>
    <xdr:ext cx="800099" cy="264560"/>
    <xdr:sp macro="" textlink="">
      <xdr:nvSpPr>
        <xdr:cNvPr id="34" name="TextBox 33"/>
        <xdr:cNvSpPr txBox="1"/>
      </xdr:nvSpPr>
      <xdr:spPr>
        <a:xfrm>
          <a:off x="4400551" y="7010400"/>
          <a:ext cx="800099" cy="264560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Fill Handle</a:t>
          </a:r>
        </a:p>
      </xdr:txBody>
    </xdr:sp>
    <xdr:clientData/>
  </xdr:oneCellAnchor>
  <xdr:oneCellAnchor>
    <xdr:from>
      <xdr:col>1</xdr:col>
      <xdr:colOff>266701</xdr:colOff>
      <xdr:row>44</xdr:row>
      <xdr:rowOff>85725</xdr:rowOff>
    </xdr:from>
    <xdr:ext cx="1409700" cy="264560"/>
    <xdr:sp macro="" textlink="">
      <xdr:nvSpPr>
        <xdr:cNvPr id="35" name="TextBox 34"/>
        <xdr:cNvSpPr txBox="1"/>
      </xdr:nvSpPr>
      <xdr:spPr>
        <a:xfrm>
          <a:off x="876301" y="7210425"/>
          <a:ext cx="1409700" cy="264560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Tab Scrolling</a:t>
          </a:r>
          <a:r>
            <a:rPr lang="en-US" sz="1100" baseline="0"/>
            <a:t> Buttons</a:t>
          </a:r>
          <a:endParaRPr lang="en-US" sz="1100"/>
        </a:p>
      </xdr:txBody>
    </xdr:sp>
    <xdr:clientData/>
  </xdr:oneCellAnchor>
  <xdr:twoCellAnchor>
    <xdr:from>
      <xdr:col>13</xdr:col>
      <xdr:colOff>495300</xdr:colOff>
      <xdr:row>33</xdr:row>
      <xdr:rowOff>28575</xdr:rowOff>
    </xdr:from>
    <xdr:to>
      <xdr:col>14</xdr:col>
      <xdr:colOff>504825</xdr:colOff>
      <xdr:row>34</xdr:row>
      <xdr:rowOff>123825</xdr:rowOff>
    </xdr:to>
    <xdr:sp macro="" textlink="">
      <xdr:nvSpPr>
        <xdr:cNvPr id="4" name="TextBox 3"/>
        <xdr:cNvSpPr txBox="1"/>
      </xdr:nvSpPr>
      <xdr:spPr>
        <a:xfrm>
          <a:off x="8420100" y="5372100"/>
          <a:ext cx="619125" cy="257175"/>
        </a:xfrm>
        <a:prstGeom prst="rect">
          <a:avLst/>
        </a:prstGeom>
        <a:ln/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Ribbon</a:t>
          </a:r>
        </a:p>
      </xdr:txBody>
    </xdr:sp>
    <xdr:clientData/>
  </xdr:twoCellAnchor>
  <xdr:oneCellAnchor>
    <xdr:from>
      <xdr:col>12</xdr:col>
      <xdr:colOff>190500</xdr:colOff>
      <xdr:row>32</xdr:row>
      <xdr:rowOff>38100</xdr:rowOff>
    </xdr:from>
    <xdr:ext cx="609600" cy="264560"/>
    <xdr:sp macro="" textlink="">
      <xdr:nvSpPr>
        <xdr:cNvPr id="23" name="TextBox 22"/>
        <xdr:cNvSpPr txBox="1"/>
      </xdr:nvSpPr>
      <xdr:spPr>
        <a:xfrm>
          <a:off x="7505700" y="5219700"/>
          <a:ext cx="609600" cy="264560"/>
        </a:xfrm>
        <a:prstGeom prst="rect">
          <a:avLst/>
        </a:prstGeom>
        <a:ln/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Groups</a:t>
          </a:r>
        </a:p>
      </xdr:txBody>
    </xdr:sp>
    <xdr:clientData/>
  </xdr:oneCellAnchor>
  <xdr:oneCellAnchor>
    <xdr:from>
      <xdr:col>9</xdr:col>
      <xdr:colOff>171450</xdr:colOff>
      <xdr:row>29</xdr:row>
      <xdr:rowOff>85725</xdr:rowOff>
    </xdr:from>
    <xdr:ext cx="466725" cy="264560"/>
    <xdr:sp macro="" textlink="">
      <xdr:nvSpPr>
        <xdr:cNvPr id="24" name="TextBox 23"/>
        <xdr:cNvSpPr txBox="1"/>
      </xdr:nvSpPr>
      <xdr:spPr>
        <a:xfrm>
          <a:off x="5657850" y="4781550"/>
          <a:ext cx="466725" cy="264560"/>
        </a:xfrm>
        <a:prstGeom prst="rect">
          <a:avLst/>
        </a:prstGeom>
        <a:ln/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Tabs</a:t>
          </a:r>
        </a:p>
      </xdr:txBody>
    </xdr:sp>
    <xdr:clientData/>
  </xdr:oneCellAnchor>
  <xdr:oneCellAnchor>
    <xdr:from>
      <xdr:col>4</xdr:col>
      <xdr:colOff>180975</xdr:colOff>
      <xdr:row>26</xdr:row>
      <xdr:rowOff>57150</xdr:rowOff>
    </xdr:from>
    <xdr:ext cx="1457325" cy="264560"/>
    <xdr:sp macro="" textlink="">
      <xdr:nvSpPr>
        <xdr:cNvPr id="8" name="TextBox 7"/>
        <xdr:cNvSpPr txBox="1"/>
      </xdr:nvSpPr>
      <xdr:spPr>
        <a:xfrm>
          <a:off x="2619375" y="4267200"/>
          <a:ext cx="1457325" cy="264560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Quick</a:t>
          </a:r>
          <a:r>
            <a:rPr lang="en-US" sz="1100" b="1" baseline="0"/>
            <a:t> Access Toolbar</a:t>
          </a:r>
          <a:endParaRPr lang="en-US" sz="1100" b="1"/>
        </a:p>
      </xdr:txBody>
    </xdr:sp>
    <xdr:clientData/>
  </xdr:oneCellAnchor>
  <xdr:twoCellAnchor>
    <xdr:from>
      <xdr:col>14</xdr:col>
      <xdr:colOff>295275</xdr:colOff>
      <xdr:row>44</xdr:row>
      <xdr:rowOff>47625</xdr:rowOff>
    </xdr:from>
    <xdr:to>
      <xdr:col>16</xdr:col>
      <xdr:colOff>28575</xdr:colOff>
      <xdr:row>45</xdr:row>
      <xdr:rowOff>9525</xdr:rowOff>
    </xdr:to>
    <xdr:cxnSp macro="">
      <xdr:nvCxnSpPr>
        <xdr:cNvPr id="39" name="Straight Arrow Connector 38"/>
        <xdr:cNvCxnSpPr/>
      </xdr:nvCxnSpPr>
      <xdr:spPr>
        <a:xfrm>
          <a:off x="8829675" y="7172325"/>
          <a:ext cx="952500" cy="123825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45</xdr:row>
      <xdr:rowOff>28575</xdr:rowOff>
    </xdr:from>
    <xdr:to>
      <xdr:col>13</xdr:col>
      <xdr:colOff>361951</xdr:colOff>
      <xdr:row>54</xdr:row>
      <xdr:rowOff>57150</xdr:rowOff>
    </xdr:to>
    <xdr:cxnSp macro="">
      <xdr:nvCxnSpPr>
        <xdr:cNvPr id="40" name="Straight Arrow Connector 39"/>
        <xdr:cNvCxnSpPr/>
      </xdr:nvCxnSpPr>
      <xdr:spPr>
        <a:xfrm flipH="1">
          <a:off x="7715250" y="7315200"/>
          <a:ext cx="571501" cy="148590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428625</xdr:colOff>
      <xdr:row>46</xdr:row>
      <xdr:rowOff>95250</xdr:rowOff>
    </xdr:from>
    <xdr:to>
      <xdr:col>11</xdr:col>
      <xdr:colOff>342900</xdr:colOff>
      <xdr:row>55</xdr:row>
      <xdr:rowOff>76200</xdr:rowOff>
    </xdr:to>
    <xdr:cxnSp macro="">
      <xdr:nvCxnSpPr>
        <xdr:cNvPr id="42" name="Straight Arrow Connector 41"/>
        <xdr:cNvCxnSpPr/>
      </xdr:nvCxnSpPr>
      <xdr:spPr>
        <a:xfrm flipH="1">
          <a:off x="5915025" y="7543800"/>
          <a:ext cx="1133475" cy="1438275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46</xdr:row>
      <xdr:rowOff>114300</xdr:rowOff>
    </xdr:from>
    <xdr:to>
      <xdr:col>4</xdr:col>
      <xdr:colOff>333376</xdr:colOff>
      <xdr:row>53</xdr:row>
      <xdr:rowOff>114300</xdr:rowOff>
    </xdr:to>
    <xdr:cxnSp macro="">
      <xdr:nvCxnSpPr>
        <xdr:cNvPr id="46" name="Straight Arrow Connector 45"/>
        <xdr:cNvCxnSpPr/>
      </xdr:nvCxnSpPr>
      <xdr:spPr>
        <a:xfrm flipH="1">
          <a:off x="2409825" y="7562850"/>
          <a:ext cx="361951" cy="1133475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46</xdr:row>
      <xdr:rowOff>26435</xdr:rowOff>
    </xdr:from>
    <xdr:to>
      <xdr:col>2</xdr:col>
      <xdr:colOff>361951</xdr:colOff>
      <xdr:row>54</xdr:row>
      <xdr:rowOff>9525</xdr:rowOff>
    </xdr:to>
    <xdr:cxnSp macro="">
      <xdr:nvCxnSpPr>
        <xdr:cNvPr id="47" name="Straight Arrow Connector 46"/>
        <xdr:cNvCxnSpPr>
          <a:stCxn id="35" idx="2"/>
        </xdr:cNvCxnSpPr>
      </xdr:nvCxnSpPr>
      <xdr:spPr>
        <a:xfrm flipH="1">
          <a:off x="1057275" y="7474985"/>
          <a:ext cx="523876" cy="127849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400050</xdr:colOff>
      <xdr:row>41</xdr:row>
      <xdr:rowOff>57150</xdr:rowOff>
    </xdr:from>
    <xdr:ext cx="1314450" cy="123825"/>
    <xdr:sp macro="" textlink="">
      <xdr:nvSpPr>
        <xdr:cNvPr id="50" name="TextBox 49"/>
        <xdr:cNvSpPr txBox="1"/>
      </xdr:nvSpPr>
      <xdr:spPr>
        <a:xfrm>
          <a:off x="2228850" y="6696075"/>
          <a:ext cx="1314450" cy="1238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514350</xdr:colOff>
      <xdr:row>42</xdr:row>
      <xdr:rowOff>66675</xdr:rowOff>
    </xdr:from>
    <xdr:to>
      <xdr:col>7</xdr:col>
      <xdr:colOff>133353</xdr:colOff>
      <xdr:row>44</xdr:row>
      <xdr:rowOff>28577</xdr:rowOff>
    </xdr:to>
    <xdr:cxnSp macro="">
      <xdr:nvCxnSpPr>
        <xdr:cNvPr id="53" name="Straight Arrow Connector 52"/>
        <xdr:cNvCxnSpPr/>
      </xdr:nvCxnSpPr>
      <xdr:spPr>
        <a:xfrm flipH="1" flipV="1">
          <a:off x="3562350" y="6867525"/>
          <a:ext cx="838203" cy="28575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414338</xdr:colOff>
      <xdr:row>39</xdr:row>
      <xdr:rowOff>74060</xdr:rowOff>
    </xdr:from>
    <xdr:to>
      <xdr:col>3</xdr:col>
      <xdr:colOff>400050</xdr:colOff>
      <xdr:row>41</xdr:row>
      <xdr:rowOff>119063</xdr:rowOff>
    </xdr:to>
    <xdr:cxnSp macro="">
      <xdr:nvCxnSpPr>
        <xdr:cNvPr id="56" name="Straight Arrow Connector 55"/>
        <xdr:cNvCxnSpPr>
          <a:stCxn id="33" idx="2"/>
          <a:endCxn id="50" idx="1"/>
        </xdr:cNvCxnSpPr>
      </xdr:nvCxnSpPr>
      <xdr:spPr>
        <a:xfrm>
          <a:off x="1633538" y="6389135"/>
          <a:ext cx="595312" cy="368853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576263</xdr:colOff>
      <xdr:row>31</xdr:row>
      <xdr:rowOff>47625</xdr:rowOff>
    </xdr:from>
    <xdr:to>
      <xdr:col>5</xdr:col>
      <xdr:colOff>333375</xdr:colOff>
      <xdr:row>33</xdr:row>
      <xdr:rowOff>0</xdr:rowOff>
    </xdr:to>
    <xdr:cxnSp macro="">
      <xdr:nvCxnSpPr>
        <xdr:cNvPr id="61" name="Straight Arrow Connector 60"/>
        <xdr:cNvCxnSpPr>
          <a:stCxn id="29" idx="0"/>
        </xdr:cNvCxnSpPr>
      </xdr:nvCxnSpPr>
      <xdr:spPr>
        <a:xfrm flipV="1">
          <a:off x="3014663" y="5067300"/>
          <a:ext cx="366712" cy="276225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266700</xdr:colOff>
      <xdr:row>26</xdr:row>
      <xdr:rowOff>142875</xdr:rowOff>
    </xdr:from>
    <xdr:to>
      <xdr:col>15</xdr:col>
      <xdr:colOff>180975</xdr:colOff>
      <xdr:row>33</xdr:row>
      <xdr:rowOff>19051</xdr:rowOff>
    </xdr:to>
    <xdr:cxnSp macro="">
      <xdr:nvCxnSpPr>
        <xdr:cNvPr id="64" name="Straight Arrow Connector 63"/>
        <xdr:cNvCxnSpPr/>
      </xdr:nvCxnSpPr>
      <xdr:spPr>
        <a:xfrm flipV="1">
          <a:off x="8801100" y="4352925"/>
          <a:ext cx="523875" cy="100965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31</xdr:row>
      <xdr:rowOff>114300</xdr:rowOff>
    </xdr:from>
    <xdr:to>
      <xdr:col>2</xdr:col>
      <xdr:colOff>514351</xdr:colOff>
      <xdr:row>33</xdr:row>
      <xdr:rowOff>142876</xdr:rowOff>
    </xdr:to>
    <xdr:cxnSp macro="">
      <xdr:nvCxnSpPr>
        <xdr:cNvPr id="66" name="Straight Arrow Connector 65"/>
        <xdr:cNvCxnSpPr/>
      </xdr:nvCxnSpPr>
      <xdr:spPr>
        <a:xfrm flipH="1" flipV="1">
          <a:off x="1085850" y="5133975"/>
          <a:ext cx="647701" cy="35242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22</xdr:row>
      <xdr:rowOff>57151</xdr:rowOff>
    </xdr:from>
    <xdr:to>
      <xdr:col>4</xdr:col>
      <xdr:colOff>180975</xdr:colOff>
      <xdr:row>27</xdr:row>
      <xdr:rowOff>27505</xdr:rowOff>
    </xdr:to>
    <xdr:cxnSp macro="">
      <xdr:nvCxnSpPr>
        <xdr:cNvPr id="67" name="Straight Arrow Connector 66"/>
        <xdr:cNvCxnSpPr>
          <a:stCxn id="8" idx="1"/>
        </xdr:cNvCxnSpPr>
      </xdr:nvCxnSpPr>
      <xdr:spPr>
        <a:xfrm flipH="1" flipV="1">
          <a:off x="1590675" y="3619501"/>
          <a:ext cx="1028700" cy="779979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47626</xdr:colOff>
      <xdr:row>24</xdr:row>
      <xdr:rowOff>19050</xdr:rowOff>
    </xdr:from>
    <xdr:to>
      <xdr:col>9</xdr:col>
      <xdr:colOff>442913</xdr:colOff>
      <xdr:row>29</xdr:row>
      <xdr:rowOff>85725</xdr:rowOff>
    </xdr:to>
    <xdr:cxnSp macro="">
      <xdr:nvCxnSpPr>
        <xdr:cNvPr id="69" name="Straight Arrow Connector 68"/>
        <xdr:cNvCxnSpPr/>
      </xdr:nvCxnSpPr>
      <xdr:spPr>
        <a:xfrm flipH="1" flipV="1">
          <a:off x="5534026" y="3905250"/>
          <a:ext cx="395287" cy="87630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29</xdr:row>
      <xdr:rowOff>114301</xdr:rowOff>
    </xdr:from>
    <xdr:to>
      <xdr:col>13</xdr:col>
      <xdr:colOff>581025</xdr:colOff>
      <xdr:row>32</xdr:row>
      <xdr:rowOff>19050</xdr:rowOff>
    </xdr:to>
    <xdr:cxnSp macro="">
      <xdr:nvCxnSpPr>
        <xdr:cNvPr id="72" name="Straight Arrow Connector 71"/>
        <xdr:cNvCxnSpPr/>
      </xdr:nvCxnSpPr>
      <xdr:spPr>
        <a:xfrm flipV="1">
          <a:off x="7953375" y="4810126"/>
          <a:ext cx="552450" cy="39052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29</xdr:row>
      <xdr:rowOff>114300</xdr:rowOff>
    </xdr:from>
    <xdr:to>
      <xdr:col>12</xdr:col>
      <xdr:colOff>352426</xdr:colOff>
      <xdr:row>32</xdr:row>
      <xdr:rowOff>28575</xdr:rowOff>
    </xdr:to>
    <xdr:cxnSp macro="">
      <xdr:nvCxnSpPr>
        <xdr:cNvPr id="74" name="Straight Arrow Connector 73"/>
        <xdr:cNvCxnSpPr/>
      </xdr:nvCxnSpPr>
      <xdr:spPr>
        <a:xfrm flipH="1" flipV="1">
          <a:off x="7400925" y="4810125"/>
          <a:ext cx="266701" cy="40005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23</xdr:row>
      <xdr:rowOff>142875</xdr:rowOff>
    </xdr:from>
    <xdr:to>
      <xdr:col>9</xdr:col>
      <xdr:colOff>357189</xdr:colOff>
      <xdr:row>29</xdr:row>
      <xdr:rowOff>85726</xdr:rowOff>
    </xdr:to>
    <xdr:cxnSp macro="">
      <xdr:nvCxnSpPr>
        <xdr:cNvPr id="78" name="Straight Arrow Connector 77"/>
        <xdr:cNvCxnSpPr/>
      </xdr:nvCxnSpPr>
      <xdr:spPr>
        <a:xfrm flipH="1" flipV="1">
          <a:off x="5019675" y="3867150"/>
          <a:ext cx="823914" cy="91440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459104</xdr:colOff>
      <xdr:row>42</xdr:row>
      <xdr:rowOff>0</xdr:rowOff>
    </xdr:from>
    <xdr:ext cx="45719" cy="47625"/>
    <xdr:sp macro="" textlink="">
      <xdr:nvSpPr>
        <xdr:cNvPr id="101" name="TextBox 100"/>
        <xdr:cNvSpPr txBox="1"/>
      </xdr:nvSpPr>
      <xdr:spPr>
        <a:xfrm>
          <a:off x="3507104" y="6800850"/>
          <a:ext cx="45719" cy="476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</xdr:row>
      <xdr:rowOff>180975</xdr:rowOff>
    </xdr:from>
    <xdr:to>
      <xdr:col>12</xdr:col>
      <xdr:colOff>514350</xdr:colOff>
      <xdr:row>19</xdr:row>
      <xdr:rowOff>66675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109537</xdr:colOff>
      <xdr:row>5</xdr:row>
      <xdr:rowOff>114300</xdr:rowOff>
    </xdr:from>
    <xdr:to>
      <xdr:col>11</xdr:col>
      <xdr:colOff>242887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6</xdr:row>
      <xdr:rowOff>161925</xdr:rowOff>
    </xdr:from>
    <xdr:to>
      <xdr:col>11</xdr:col>
      <xdr:colOff>495300</xdr:colOff>
      <xdr:row>23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719137</xdr:colOff>
      <xdr:row>3</xdr:row>
      <xdr:rowOff>114300</xdr:rowOff>
    </xdr:from>
    <xdr:to>
      <xdr:col>11</xdr:col>
      <xdr:colOff>242887</xdr:colOff>
      <xdr:row>18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43"/>
  <sheetViews>
    <sheetView workbookViewId="0">
      <selection activeCell="J46" sqref="J46"/>
    </sheetView>
  </sheetViews>
  <sheetFormatPr defaultRowHeight="15" x14ac:dyDescent="0.25"/>
  <cols>
    <col min="1" max="1" width="26.140625" style="30" bestFit="1" customWidth="1"/>
    <col min="2" max="2" width="26.42578125" style="30" bestFit="1" customWidth="1"/>
    <col min="3" max="3" width="17.42578125" style="30" bestFit="1" customWidth="1"/>
    <col min="4" max="5" width="10.140625" style="30" bestFit="1" customWidth="1"/>
    <col min="6" max="6" width="10.28515625" style="30" customWidth="1"/>
    <col min="7" max="7" width="11.140625" style="30" bestFit="1" customWidth="1"/>
    <col min="8" max="13" width="9.140625" style="30" customWidth="1"/>
    <col min="14" max="16384" width="9.140625" style="30"/>
  </cols>
  <sheetData>
    <row r="1" spans="1:7" x14ac:dyDescent="0.25">
      <c r="A1" s="29" t="s">
        <v>0</v>
      </c>
    </row>
    <row r="2" spans="1:7" x14ac:dyDescent="0.25">
      <c r="A2" s="29"/>
    </row>
    <row r="3" spans="1:7" x14ac:dyDescent="0.25">
      <c r="A3" s="29" t="s">
        <v>1</v>
      </c>
      <c r="B3" s="29" t="s">
        <v>7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</row>
    <row r="4" spans="1:7" x14ac:dyDescent="0.25">
      <c r="A4" s="30" t="s">
        <v>2</v>
      </c>
      <c r="C4" s="31">
        <v>80</v>
      </c>
    </row>
    <row r="5" spans="1:7" x14ac:dyDescent="0.25">
      <c r="A5" s="30" t="s">
        <v>3</v>
      </c>
      <c r="C5" s="32">
        <v>180000</v>
      </c>
    </row>
    <row r="6" spans="1:7" x14ac:dyDescent="0.25">
      <c r="A6" s="30" t="s">
        <v>4</v>
      </c>
      <c r="B6" s="33">
        <v>0.05</v>
      </c>
      <c r="C6" s="31">
        <v>15</v>
      </c>
      <c r="D6" s="34">
        <f>C6*(1+$B$6)</f>
        <v>15.75</v>
      </c>
      <c r="E6" s="34">
        <f>D6*(1+$B$6)</f>
        <v>16.537500000000001</v>
      </c>
      <c r="F6" s="34">
        <f>E6*(1+$B$6)</f>
        <v>17.364375000000003</v>
      </c>
      <c r="G6" s="34">
        <f>F6*(1+$B$6)</f>
        <v>18.232593750000003</v>
      </c>
    </row>
    <row r="7" spans="1:7" x14ac:dyDescent="0.25">
      <c r="A7" s="30" t="s">
        <v>5</v>
      </c>
      <c r="B7" s="33">
        <v>0.06</v>
      </c>
      <c r="C7" s="31">
        <v>1.2</v>
      </c>
      <c r="D7" s="34">
        <f>C7*(1+$B$7)</f>
        <v>1.272</v>
      </c>
      <c r="E7" s="34">
        <f>D7*(1+$B$7)</f>
        <v>1.3483200000000002</v>
      </c>
      <c r="F7" s="34">
        <f>E7*(1+$B$7)</f>
        <v>1.4292192000000004</v>
      </c>
      <c r="G7" s="34">
        <f>F7*(1+$B$7)</f>
        <v>1.5149723520000005</v>
      </c>
    </row>
    <row r="8" spans="1:7" x14ac:dyDescent="0.25">
      <c r="A8" s="30" t="s">
        <v>6</v>
      </c>
      <c r="B8" s="33">
        <v>-0.04</v>
      </c>
      <c r="C8" s="35">
        <v>0.3</v>
      </c>
      <c r="D8" s="34">
        <f>C8+$B$8</f>
        <v>0.26</v>
      </c>
      <c r="E8" s="34">
        <f>D8+$B$8</f>
        <v>0.22</v>
      </c>
      <c r="F8" s="34">
        <f>E8+$B$8</f>
        <v>0.18</v>
      </c>
      <c r="G8" s="34">
        <f>F8+$B$8</f>
        <v>0.13999999999999999</v>
      </c>
    </row>
    <row r="9" spans="1:7" x14ac:dyDescent="0.25">
      <c r="A9" s="30" t="s">
        <v>12</v>
      </c>
      <c r="C9" s="33">
        <v>0.85</v>
      </c>
    </row>
    <row r="10" spans="1:7" x14ac:dyDescent="0.25">
      <c r="A10" s="30" t="s">
        <v>13</v>
      </c>
      <c r="C10" s="33">
        <v>0.12</v>
      </c>
    </row>
    <row r="11" spans="1:7" x14ac:dyDescent="0.25">
      <c r="A11" s="30" t="s">
        <v>18</v>
      </c>
      <c r="C11" s="36">
        <v>12</v>
      </c>
    </row>
    <row r="12" spans="1:7" x14ac:dyDescent="0.25">
      <c r="A12" s="30" t="s">
        <v>15</v>
      </c>
      <c r="C12" s="33">
        <v>0.1</v>
      </c>
    </row>
    <row r="13" spans="1:7" x14ac:dyDescent="0.25">
      <c r="A13" s="29"/>
    </row>
    <row r="14" spans="1:7" x14ac:dyDescent="0.25"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</row>
    <row r="15" spans="1:7" x14ac:dyDescent="0.25">
      <c r="A15" s="29" t="s">
        <v>8</v>
      </c>
    </row>
    <row r="16" spans="1:7" x14ac:dyDescent="0.25">
      <c r="A16" s="29"/>
      <c r="B16" s="30" t="s">
        <v>9</v>
      </c>
      <c r="C16" s="32">
        <f>Size*Rent*(1-Vacancy)</f>
        <v>1889999.9999999998</v>
      </c>
      <c r="D16" s="32">
        <f>Size*D6*(1-D8)</f>
        <v>2097900</v>
      </c>
      <c r="E16" s="32">
        <f>Size*E6*(1-E8)</f>
        <v>2321865.0000000005</v>
      </c>
      <c r="F16" s="32">
        <f>Size*F6*(1-F8)</f>
        <v>2562981.7500000005</v>
      </c>
      <c r="G16" s="32">
        <f>Size*G6*(1-G8)</f>
        <v>2822405.5125000002</v>
      </c>
    </row>
    <row r="17" spans="1:7" x14ac:dyDescent="0.25">
      <c r="A17" s="29"/>
      <c r="B17" s="30" t="s">
        <v>10</v>
      </c>
      <c r="C17" s="32">
        <f>Size*Operating_expense</f>
        <v>216000</v>
      </c>
      <c r="D17" s="32">
        <f>$C$5*D7</f>
        <v>228960</v>
      </c>
      <c r="E17" s="32">
        <f>$C$5*E7</f>
        <v>242697.60000000003</v>
      </c>
      <c r="F17" s="32">
        <f>$C$5*F7</f>
        <v>257259.45600000006</v>
      </c>
      <c r="G17" s="32">
        <f>$C$5*G7</f>
        <v>272695.02336000011</v>
      </c>
    </row>
    <row r="18" spans="1:7" x14ac:dyDescent="0.25">
      <c r="A18" s="29"/>
      <c r="B18" s="30" t="s">
        <v>11</v>
      </c>
      <c r="C18" s="32">
        <f>C16-C17</f>
        <v>1673999.9999999998</v>
      </c>
      <c r="D18" s="32">
        <f>D16-D17</f>
        <v>1868940</v>
      </c>
      <c r="E18" s="32">
        <f>E16-E17</f>
        <v>2079167.4000000004</v>
      </c>
      <c r="F18" s="32">
        <f>F16-F17</f>
        <v>2305722.2940000002</v>
      </c>
      <c r="G18" s="32">
        <f>G16-G17</f>
        <v>2549710.4891400002</v>
      </c>
    </row>
    <row r="19" spans="1:7" x14ac:dyDescent="0.25">
      <c r="A19" s="29"/>
      <c r="B19" s="30" t="s">
        <v>17</v>
      </c>
      <c r="C19" s="37">
        <f>-12*ISPMT(Mortgage_rate/12,1,360,Percent_financed*Building_cost*Size)</f>
        <v>1464720</v>
      </c>
      <c r="D19" s="37">
        <f>-12*ISPMT(Mortgage_rate/12,1,360,Percent_financed*Building_cost*Size)</f>
        <v>1464720</v>
      </c>
      <c r="E19" s="37">
        <f>-12*ISPMT(Mortgage_rate/12,1,360,Percent_financed*Building_cost*Size)</f>
        <v>1464720</v>
      </c>
      <c r="F19" s="37">
        <f>-12*ISPMT(Mortgage_rate/12,1,360,Percent_financed*Building_cost*Size)</f>
        <v>1464720</v>
      </c>
      <c r="G19" s="37">
        <f>-12*ISPMT(Mortgage_rate/12,1,360,Percent_financed*Building_cost*Size)</f>
        <v>1464720</v>
      </c>
    </row>
    <row r="20" spans="1:7" x14ac:dyDescent="0.25">
      <c r="A20" s="29"/>
      <c r="B20" s="30" t="s">
        <v>14</v>
      </c>
      <c r="C20" s="37">
        <f>C18-C19</f>
        <v>209279.99999999977</v>
      </c>
      <c r="D20" s="37">
        <f>D18-D19</f>
        <v>404220</v>
      </c>
      <c r="E20" s="37">
        <f>E18-E19</f>
        <v>614447.40000000037</v>
      </c>
      <c r="F20" s="37">
        <f>F18-F19</f>
        <v>841002.29400000023</v>
      </c>
      <c r="G20" s="37">
        <f>G18-G19</f>
        <v>1084990.4891400002</v>
      </c>
    </row>
    <row r="21" spans="1:7" x14ac:dyDescent="0.25">
      <c r="A21" s="29"/>
      <c r="C21" s="37"/>
      <c r="D21" s="37"/>
      <c r="E21" s="37"/>
      <c r="F21" s="37"/>
      <c r="G21" s="37"/>
    </row>
    <row r="22" spans="1:7" x14ac:dyDescent="0.25">
      <c r="A22" s="29"/>
      <c r="B22" s="30" t="s">
        <v>22</v>
      </c>
      <c r="C22" s="37">
        <f>(1-Percent_financed)*Building_cost*Size</f>
        <v>2160000.0000000005</v>
      </c>
      <c r="D22" s="37"/>
      <c r="E22" s="37"/>
      <c r="F22" s="37"/>
      <c r="G22" s="37"/>
    </row>
    <row r="23" spans="1:7" x14ac:dyDescent="0.25">
      <c r="A23" s="29"/>
      <c r="B23" s="30" t="s">
        <v>19</v>
      </c>
      <c r="C23" s="37"/>
      <c r="D23" s="37"/>
      <c r="E23" s="37"/>
      <c r="F23" s="37"/>
      <c r="G23" s="37">
        <f>C11*G18</f>
        <v>30596525.869680002</v>
      </c>
    </row>
    <row r="24" spans="1:7" x14ac:dyDescent="0.25">
      <c r="A24" s="29"/>
      <c r="B24" s="30" t="s">
        <v>20</v>
      </c>
      <c r="C24" s="37"/>
      <c r="D24" s="37"/>
      <c r="E24" s="37"/>
      <c r="F24" s="37"/>
      <c r="G24" s="37">
        <f>C9*C4*C5</f>
        <v>12240000</v>
      </c>
    </row>
    <row r="25" spans="1:7" x14ac:dyDescent="0.25">
      <c r="A25" s="29"/>
      <c r="B25" s="30" t="s">
        <v>21</v>
      </c>
      <c r="C25" s="37">
        <f>C20</f>
        <v>209279.99999999977</v>
      </c>
      <c r="D25" s="37">
        <f>D20</f>
        <v>404220</v>
      </c>
      <c r="E25" s="37">
        <f>E20</f>
        <v>614447.40000000037</v>
      </c>
      <c r="F25" s="37">
        <f>F20</f>
        <v>841002.29400000023</v>
      </c>
      <c r="G25" s="37">
        <f>G20+G23-G24</f>
        <v>19441516.358820003</v>
      </c>
    </row>
    <row r="26" spans="1:7" x14ac:dyDescent="0.25">
      <c r="A26" s="29"/>
    </row>
    <row r="27" spans="1:7" x14ac:dyDescent="0.25">
      <c r="A27" s="29" t="s">
        <v>16</v>
      </c>
      <c r="B27" s="38">
        <f>NPV(Cost_of_Capital,End_of_year_cash_flows)-Down_payment__at_time_0</f>
        <v>11472032.029742127</v>
      </c>
    </row>
    <row r="30" spans="1:7" x14ac:dyDescent="0.25">
      <c r="A30" s="39" t="s">
        <v>126</v>
      </c>
      <c r="B30" s="56" t="s">
        <v>127</v>
      </c>
      <c r="C30" s="57" t="s">
        <v>150</v>
      </c>
      <c r="D30" s="40"/>
    </row>
    <row r="31" spans="1:7" x14ac:dyDescent="0.25">
      <c r="B31" s="58" t="s">
        <v>128</v>
      </c>
      <c r="C31" s="59" t="s">
        <v>151</v>
      </c>
      <c r="D31" s="41"/>
    </row>
    <row r="32" spans="1:7" x14ac:dyDescent="0.25">
      <c r="B32" s="58" t="s">
        <v>129</v>
      </c>
      <c r="C32" s="59" t="s">
        <v>152</v>
      </c>
      <c r="D32" s="41"/>
    </row>
    <row r="33" spans="2:4" x14ac:dyDescent="0.25">
      <c r="B33" s="58" t="s">
        <v>130</v>
      </c>
      <c r="C33" s="59" t="s">
        <v>153</v>
      </c>
      <c r="D33" s="41"/>
    </row>
    <row r="34" spans="2:4" x14ac:dyDescent="0.25">
      <c r="B34" s="58" t="s">
        <v>131</v>
      </c>
      <c r="C34" s="59" t="s">
        <v>154</v>
      </c>
      <c r="D34" s="41"/>
    </row>
    <row r="35" spans="2:4" x14ac:dyDescent="0.25">
      <c r="B35" s="58" t="s">
        <v>132</v>
      </c>
      <c r="C35" s="59" t="s">
        <v>155</v>
      </c>
      <c r="D35" s="41"/>
    </row>
    <row r="36" spans="2:4" x14ac:dyDescent="0.25">
      <c r="B36" s="58" t="s">
        <v>133</v>
      </c>
      <c r="C36" s="59" t="s">
        <v>156</v>
      </c>
      <c r="D36" s="41"/>
    </row>
    <row r="37" spans="2:4" x14ac:dyDescent="0.25">
      <c r="B37" s="58" t="s">
        <v>134</v>
      </c>
      <c r="C37" s="59" t="s">
        <v>157</v>
      </c>
      <c r="D37" s="41"/>
    </row>
    <row r="38" spans="2:4" x14ac:dyDescent="0.25">
      <c r="B38" s="58" t="s">
        <v>135</v>
      </c>
      <c r="C38" s="59" t="s">
        <v>158</v>
      </c>
      <c r="D38" s="41"/>
    </row>
    <row r="39" spans="2:4" x14ac:dyDescent="0.25">
      <c r="B39" s="58" t="s">
        <v>136</v>
      </c>
      <c r="C39" s="59" t="s">
        <v>159</v>
      </c>
      <c r="D39" s="41"/>
    </row>
    <row r="40" spans="2:4" x14ac:dyDescent="0.25">
      <c r="B40" s="58" t="s">
        <v>137</v>
      </c>
      <c r="C40" s="59" t="s">
        <v>160</v>
      </c>
      <c r="D40" s="41"/>
    </row>
    <row r="41" spans="2:4" x14ac:dyDescent="0.25">
      <c r="B41" s="58" t="s">
        <v>138</v>
      </c>
      <c r="C41" s="59" t="s">
        <v>161</v>
      </c>
      <c r="D41" s="41"/>
    </row>
    <row r="42" spans="2:4" x14ac:dyDescent="0.25">
      <c r="B42" s="58" t="s">
        <v>139</v>
      </c>
      <c r="C42" s="59" t="s">
        <v>162</v>
      </c>
      <c r="D42" s="41"/>
    </row>
    <row r="43" spans="2:4" x14ac:dyDescent="0.25">
      <c r="B43" s="60" t="s">
        <v>140</v>
      </c>
      <c r="C43" s="61" t="s">
        <v>163</v>
      </c>
      <c r="D43" s="42"/>
    </row>
  </sheetData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6" sqref="E16"/>
    </sheetView>
  </sheetViews>
  <sheetFormatPr defaultRowHeight="15" x14ac:dyDescent="0.25"/>
  <cols>
    <col min="1" max="1" width="11.7109375" style="27" customWidth="1"/>
    <col min="2" max="3" width="11.7109375" style="26" customWidth="1"/>
    <col min="4" max="16384" width="9.140625" style="26"/>
  </cols>
  <sheetData>
    <row r="1" spans="1:3" x14ac:dyDescent="0.25">
      <c r="A1" s="24" t="s">
        <v>112</v>
      </c>
      <c r="B1" s="25" t="s">
        <v>30</v>
      </c>
      <c r="C1" s="25" t="s">
        <v>113</v>
      </c>
    </row>
    <row r="2" spans="1:3" x14ac:dyDescent="0.25">
      <c r="A2" s="27" t="s">
        <v>114</v>
      </c>
      <c r="B2" s="28">
        <v>145</v>
      </c>
      <c r="C2" s="28">
        <f>SUM($B$2:$B2)</f>
        <v>145</v>
      </c>
    </row>
    <row r="3" spans="1:3" x14ac:dyDescent="0.25">
      <c r="A3" s="27" t="s">
        <v>115</v>
      </c>
      <c r="B3" s="28">
        <v>106</v>
      </c>
      <c r="C3" s="28">
        <f>SUM($B$2:$B3)</f>
        <v>251</v>
      </c>
    </row>
    <row r="4" spans="1:3" x14ac:dyDescent="0.25">
      <c r="A4" s="27" t="s">
        <v>116</v>
      </c>
      <c r="B4" s="28">
        <v>76</v>
      </c>
      <c r="C4" s="28">
        <f>SUM($B$2:$B4)</f>
        <v>327</v>
      </c>
    </row>
    <row r="5" spans="1:3" x14ac:dyDescent="0.25">
      <c r="A5" s="27" t="s">
        <v>117</v>
      </c>
      <c r="B5" s="28">
        <v>89</v>
      </c>
      <c r="C5" s="28">
        <f>SUM($B$2:$B5)</f>
        <v>416</v>
      </c>
    </row>
    <row r="6" spans="1:3" x14ac:dyDescent="0.25">
      <c r="A6" s="27" t="s">
        <v>118</v>
      </c>
      <c r="B6" s="28">
        <v>106</v>
      </c>
      <c r="C6" s="28">
        <f>SUM($B$2:$B6)</f>
        <v>522</v>
      </c>
    </row>
    <row r="7" spans="1:3" x14ac:dyDescent="0.25">
      <c r="A7" s="27" t="s">
        <v>119</v>
      </c>
      <c r="B7" s="28">
        <v>113</v>
      </c>
      <c r="C7" s="28">
        <f>SUM($B$2:$B7)</f>
        <v>635</v>
      </c>
    </row>
    <row r="8" spans="1:3" x14ac:dyDescent="0.25">
      <c r="A8" s="27" t="s">
        <v>120</v>
      </c>
      <c r="B8" s="28">
        <v>96</v>
      </c>
      <c r="C8" s="28">
        <f>SUM($B$2:$B8)</f>
        <v>731</v>
      </c>
    </row>
    <row r="9" spans="1:3" x14ac:dyDescent="0.25">
      <c r="A9" s="27" t="s">
        <v>121</v>
      </c>
      <c r="B9" s="28">
        <v>66</v>
      </c>
      <c r="C9" s="28">
        <f>SUM($B$2:$B9)</f>
        <v>797</v>
      </c>
    </row>
    <row r="10" spans="1:3" x14ac:dyDescent="0.25">
      <c r="A10" s="27" t="s">
        <v>122</v>
      </c>
      <c r="B10" s="28">
        <v>104</v>
      </c>
      <c r="C10" s="28">
        <f>SUM($B$2:$B10)</f>
        <v>901</v>
      </c>
    </row>
    <row r="11" spans="1:3" x14ac:dyDescent="0.25">
      <c r="A11" s="27" t="s">
        <v>123</v>
      </c>
      <c r="B11" s="28">
        <v>73</v>
      </c>
      <c r="C11" s="28">
        <f>SUM($B$2:$B11)</f>
        <v>974</v>
      </c>
    </row>
    <row r="12" spans="1:3" x14ac:dyDescent="0.25">
      <c r="A12" s="27" t="s">
        <v>124</v>
      </c>
      <c r="B12" s="28">
        <v>77</v>
      </c>
      <c r="C12" s="28">
        <f>SUM($B$2:$B12)</f>
        <v>1051</v>
      </c>
    </row>
    <row r="13" spans="1:3" x14ac:dyDescent="0.25">
      <c r="A13" s="27" t="s">
        <v>125</v>
      </c>
      <c r="B13" s="28">
        <v>119</v>
      </c>
      <c r="C13" s="28">
        <f>SUM($B$2:$B13)</f>
        <v>1170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L55"/>
  <sheetViews>
    <sheetView workbookViewId="0">
      <selection activeCell="L35" sqref="L35"/>
    </sheetView>
  </sheetViews>
  <sheetFormatPr defaultRowHeight="15" x14ac:dyDescent="0.25"/>
  <cols>
    <col min="1" max="7" width="9.140625" style="30"/>
    <col min="8" max="8" width="20.5703125" style="30" bestFit="1" customWidth="1"/>
    <col min="9" max="9" width="19.7109375" style="30" bestFit="1" customWidth="1"/>
    <col min="10" max="13" width="19.7109375" style="30" customWidth="1"/>
    <col min="14" max="16384" width="9.140625" style="30"/>
  </cols>
  <sheetData>
    <row r="1" spans="1:9" x14ac:dyDescent="0.25">
      <c r="A1" s="29" t="s">
        <v>141</v>
      </c>
    </row>
    <row r="2" spans="1:9" x14ac:dyDescent="0.25">
      <c r="A2" s="29" t="s">
        <v>142</v>
      </c>
    </row>
    <row r="3" spans="1:9" x14ac:dyDescent="0.25">
      <c r="A3" s="44">
        <v>42370</v>
      </c>
    </row>
    <row r="5" spans="1:9" x14ac:dyDescent="0.25">
      <c r="B5" s="45" t="s">
        <v>143</v>
      </c>
      <c r="C5" s="45" t="s">
        <v>144</v>
      </c>
      <c r="D5" s="45" t="s">
        <v>145</v>
      </c>
      <c r="E5" s="46"/>
      <c r="F5" s="45" t="s">
        <v>146</v>
      </c>
      <c r="G5" s="45" t="s">
        <v>147</v>
      </c>
      <c r="H5" s="45" t="s">
        <v>148</v>
      </c>
      <c r="I5" s="45" t="s">
        <v>149</v>
      </c>
    </row>
    <row r="6" spans="1:9" x14ac:dyDescent="0.25">
      <c r="B6" s="30">
        <v>1</v>
      </c>
      <c r="C6" s="47">
        <v>600</v>
      </c>
      <c r="D6" s="48">
        <v>15</v>
      </c>
      <c r="F6" s="49">
        <f>SMALL($D$6:$D$55,B6)</f>
        <v>0.4999999</v>
      </c>
      <c r="G6" s="30">
        <f>MATCH(F6,$D$6:$D$55,)</f>
        <v>15</v>
      </c>
      <c r="H6" s="30">
        <f>INDEX($C$6:$C$55,MATCH(F6,$D$6:$D$55,))</f>
        <v>200</v>
      </c>
      <c r="I6" s="30">
        <f>H6</f>
        <v>200</v>
      </c>
    </row>
    <row r="7" spans="1:9" x14ac:dyDescent="0.25">
      <c r="B7" s="30">
        <v>2</v>
      </c>
      <c r="C7" s="47">
        <v>700</v>
      </c>
      <c r="D7" s="48">
        <v>18</v>
      </c>
      <c r="F7" s="49">
        <f t="shared" ref="F7:F55" si="0">SMALL($D$6:$D$55,B7)</f>
        <v>0.5</v>
      </c>
      <c r="G7" s="30">
        <f t="shared" ref="G7:G55" si="1">MATCH(F7,$D$6:$D$55,)</f>
        <v>16</v>
      </c>
      <c r="H7" s="30">
        <f t="shared" ref="H7:H55" si="2">INDEX($C$6:$C$55,MATCH(F7,$D$6:$D$55,))</f>
        <v>300</v>
      </c>
      <c r="I7" s="30">
        <f>I6+H7</f>
        <v>500</v>
      </c>
    </row>
    <row r="8" spans="1:9" x14ac:dyDescent="0.25">
      <c r="B8" s="30">
        <v>3</v>
      </c>
      <c r="C8" s="47">
        <v>750</v>
      </c>
      <c r="D8" s="48">
        <v>20</v>
      </c>
      <c r="E8" s="50"/>
      <c r="F8" s="49">
        <f t="shared" si="0"/>
        <v>0.7</v>
      </c>
      <c r="G8" s="30">
        <f t="shared" si="1"/>
        <v>17</v>
      </c>
      <c r="H8" s="30">
        <f t="shared" si="2"/>
        <v>400</v>
      </c>
      <c r="I8" s="30">
        <f t="shared" ref="I8:I55" si="3">I7+H8</f>
        <v>900</v>
      </c>
    </row>
    <row r="9" spans="1:9" x14ac:dyDescent="0.25">
      <c r="B9" s="30">
        <v>4</v>
      </c>
      <c r="C9" s="47">
        <v>800</v>
      </c>
      <c r="D9" s="48">
        <v>25</v>
      </c>
      <c r="E9" s="50"/>
      <c r="F9" s="49">
        <f t="shared" si="0"/>
        <v>1</v>
      </c>
      <c r="G9" s="30">
        <f t="shared" si="1"/>
        <v>20</v>
      </c>
      <c r="H9" s="30">
        <f t="shared" si="2"/>
        <v>350</v>
      </c>
      <c r="I9" s="30">
        <f t="shared" si="3"/>
        <v>1250</v>
      </c>
    </row>
    <row r="10" spans="1:9" x14ac:dyDescent="0.25">
      <c r="B10" s="30">
        <v>5</v>
      </c>
      <c r="C10" s="47">
        <v>1000</v>
      </c>
      <c r="D10" s="48">
        <v>28</v>
      </c>
      <c r="E10" s="50"/>
      <c r="F10" s="49">
        <f t="shared" si="0"/>
        <v>2</v>
      </c>
      <c r="G10" s="30">
        <f t="shared" si="1"/>
        <v>18</v>
      </c>
      <c r="H10" s="30">
        <f t="shared" si="2"/>
        <v>500</v>
      </c>
      <c r="I10" s="30">
        <f t="shared" si="3"/>
        <v>1750</v>
      </c>
    </row>
    <row r="11" spans="1:9" x14ac:dyDescent="0.25">
      <c r="B11" s="30">
        <v>6</v>
      </c>
      <c r="C11" s="47">
        <v>800</v>
      </c>
      <c r="D11" s="48">
        <v>45.125485714285709</v>
      </c>
      <c r="E11" s="50"/>
      <c r="F11" s="49">
        <f t="shared" si="0"/>
        <v>2.1</v>
      </c>
      <c r="G11" s="30">
        <f t="shared" si="1"/>
        <v>19</v>
      </c>
      <c r="H11" s="30">
        <f t="shared" si="2"/>
        <v>450</v>
      </c>
      <c r="I11" s="30">
        <f t="shared" si="3"/>
        <v>2200</v>
      </c>
    </row>
    <row r="12" spans="1:9" x14ac:dyDescent="0.25">
      <c r="B12" s="30">
        <v>7</v>
      </c>
      <c r="C12" s="47">
        <v>600</v>
      </c>
      <c r="D12" s="48">
        <v>46.535657142857147</v>
      </c>
      <c r="E12" s="50"/>
      <c r="F12" s="49">
        <f t="shared" si="0"/>
        <v>7</v>
      </c>
      <c r="G12" s="30">
        <f t="shared" si="1"/>
        <v>46</v>
      </c>
      <c r="H12" s="30">
        <f t="shared" si="2"/>
        <v>1200</v>
      </c>
      <c r="I12" s="30">
        <f t="shared" si="3"/>
        <v>3400</v>
      </c>
    </row>
    <row r="13" spans="1:9" x14ac:dyDescent="0.25">
      <c r="B13" s="30">
        <v>8</v>
      </c>
      <c r="C13" s="47">
        <v>500</v>
      </c>
      <c r="D13" s="48">
        <v>42.305142857142854</v>
      </c>
      <c r="E13" s="50"/>
      <c r="F13" s="49">
        <f t="shared" si="0"/>
        <v>7.5</v>
      </c>
      <c r="G13" s="30">
        <f t="shared" si="1"/>
        <v>47</v>
      </c>
      <c r="H13" s="30">
        <f t="shared" si="2"/>
        <v>1500</v>
      </c>
      <c r="I13" s="30">
        <f t="shared" si="3"/>
        <v>4900</v>
      </c>
    </row>
    <row r="14" spans="1:9" x14ac:dyDescent="0.25">
      <c r="B14" s="30">
        <v>9</v>
      </c>
      <c r="C14" s="47">
        <v>650</v>
      </c>
      <c r="D14" s="48">
        <v>43.715314285714285</v>
      </c>
      <c r="E14" s="50"/>
      <c r="F14" s="49">
        <f t="shared" si="0"/>
        <v>9</v>
      </c>
      <c r="G14" s="30">
        <f t="shared" si="1"/>
        <v>48</v>
      </c>
      <c r="H14" s="30">
        <f t="shared" si="2"/>
        <v>1100</v>
      </c>
      <c r="I14" s="30">
        <f t="shared" si="3"/>
        <v>6000</v>
      </c>
    </row>
    <row r="15" spans="1:9" x14ac:dyDescent="0.25">
      <c r="B15" s="30">
        <v>10</v>
      </c>
      <c r="C15" s="47">
        <v>700</v>
      </c>
      <c r="D15" s="48">
        <v>49.356000000000002</v>
      </c>
      <c r="E15" s="50"/>
      <c r="F15" s="49">
        <f t="shared" si="0"/>
        <v>9.5</v>
      </c>
      <c r="G15" s="30">
        <f t="shared" si="1"/>
        <v>49</v>
      </c>
      <c r="H15" s="30">
        <f t="shared" si="2"/>
        <v>1400</v>
      </c>
      <c r="I15" s="30">
        <f t="shared" si="3"/>
        <v>7400</v>
      </c>
    </row>
    <row r="16" spans="1:9" x14ac:dyDescent="0.25">
      <c r="B16" s="30">
        <v>11</v>
      </c>
      <c r="C16" s="47">
        <v>600</v>
      </c>
      <c r="D16" s="48">
        <v>40.894971428571431</v>
      </c>
      <c r="E16" s="50"/>
      <c r="F16" s="49">
        <f t="shared" si="0"/>
        <v>11</v>
      </c>
      <c r="G16" s="30">
        <f t="shared" si="1"/>
        <v>50</v>
      </c>
      <c r="H16" s="30">
        <f t="shared" si="2"/>
        <v>1500</v>
      </c>
      <c r="I16" s="30">
        <f t="shared" si="3"/>
        <v>8900</v>
      </c>
    </row>
    <row r="17" spans="2:12" x14ac:dyDescent="0.25">
      <c r="B17" s="30">
        <v>12</v>
      </c>
      <c r="C17" s="47">
        <v>650</v>
      </c>
      <c r="D17" s="48">
        <v>52.176342857142856</v>
      </c>
      <c r="E17" s="50"/>
      <c r="F17" s="49">
        <f t="shared" si="0"/>
        <v>15</v>
      </c>
      <c r="G17" s="30">
        <f t="shared" si="1"/>
        <v>1</v>
      </c>
      <c r="H17" s="30">
        <f t="shared" si="2"/>
        <v>600</v>
      </c>
      <c r="I17" s="30">
        <f t="shared" si="3"/>
        <v>9500</v>
      </c>
    </row>
    <row r="18" spans="2:12" x14ac:dyDescent="0.25">
      <c r="B18" s="30">
        <v>13</v>
      </c>
      <c r="C18" s="47">
        <v>400</v>
      </c>
      <c r="D18" s="48">
        <v>52.881428571428565</v>
      </c>
      <c r="F18" s="49">
        <f t="shared" si="0"/>
        <v>18</v>
      </c>
      <c r="G18" s="30">
        <f t="shared" si="1"/>
        <v>2</v>
      </c>
      <c r="H18" s="30">
        <f t="shared" si="2"/>
        <v>700</v>
      </c>
      <c r="I18" s="30">
        <f t="shared" si="3"/>
        <v>10200</v>
      </c>
    </row>
    <row r="19" spans="2:12" x14ac:dyDescent="0.25">
      <c r="B19" s="30">
        <v>14</v>
      </c>
      <c r="C19" s="47">
        <v>500</v>
      </c>
      <c r="D19" s="48">
        <v>53.586514285714287</v>
      </c>
      <c r="F19" s="49">
        <f t="shared" si="0"/>
        <v>20</v>
      </c>
      <c r="G19" s="30">
        <f t="shared" si="1"/>
        <v>3</v>
      </c>
      <c r="H19" s="30">
        <f t="shared" si="2"/>
        <v>750</v>
      </c>
      <c r="I19" s="30">
        <f t="shared" si="3"/>
        <v>10950</v>
      </c>
      <c r="L19" s="51"/>
    </row>
    <row r="20" spans="2:12" x14ac:dyDescent="0.25">
      <c r="B20" s="30">
        <v>15</v>
      </c>
      <c r="C20" s="30">
        <v>200</v>
      </c>
      <c r="D20" s="48">
        <v>0.4999999</v>
      </c>
      <c r="F20" s="49">
        <f t="shared" si="0"/>
        <v>25</v>
      </c>
      <c r="G20" s="30">
        <f t="shared" si="1"/>
        <v>4</v>
      </c>
      <c r="H20" s="30">
        <f t="shared" si="2"/>
        <v>800</v>
      </c>
      <c r="I20" s="30">
        <f t="shared" si="3"/>
        <v>11750</v>
      </c>
    </row>
    <row r="21" spans="2:12" x14ac:dyDescent="0.25">
      <c r="B21" s="30">
        <v>16</v>
      </c>
      <c r="C21" s="30">
        <v>300</v>
      </c>
      <c r="D21" s="48">
        <v>0.5</v>
      </c>
      <c r="F21" s="49">
        <f t="shared" si="0"/>
        <v>28</v>
      </c>
      <c r="G21" s="30">
        <f t="shared" si="1"/>
        <v>5</v>
      </c>
      <c r="H21" s="30">
        <f t="shared" si="2"/>
        <v>1000</v>
      </c>
      <c r="I21" s="30">
        <f t="shared" si="3"/>
        <v>12750</v>
      </c>
      <c r="L21" s="52"/>
    </row>
    <row r="22" spans="2:12" x14ac:dyDescent="0.25">
      <c r="B22" s="30">
        <v>17</v>
      </c>
      <c r="C22" s="30">
        <v>400</v>
      </c>
      <c r="D22" s="48">
        <v>0.7</v>
      </c>
      <c r="F22" s="49">
        <f t="shared" si="0"/>
        <v>40.894971428571431</v>
      </c>
      <c r="G22" s="30">
        <f t="shared" si="1"/>
        <v>11</v>
      </c>
      <c r="H22" s="30">
        <f t="shared" si="2"/>
        <v>600</v>
      </c>
      <c r="I22" s="30">
        <f t="shared" si="3"/>
        <v>13350</v>
      </c>
    </row>
    <row r="23" spans="2:12" x14ac:dyDescent="0.25">
      <c r="B23" s="30">
        <v>18</v>
      </c>
      <c r="C23" s="30">
        <v>500</v>
      </c>
      <c r="D23" s="48">
        <v>2</v>
      </c>
      <c r="F23" s="49">
        <f t="shared" si="0"/>
        <v>42.305142857142854</v>
      </c>
      <c r="G23" s="30">
        <f t="shared" si="1"/>
        <v>8</v>
      </c>
      <c r="H23" s="30">
        <f t="shared" si="2"/>
        <v>500</v>
      </c>
      <c r="I23" s="30">
        <f t="shared" si="3"/>
        <v>13850</v>
      </c>
    </row>
    <row r="24" spans="2:12" x14ac:dyDescent="0.25">
      <c r="B24" s="30">
        <v>19</v>
      </c>
      <c r="C24" s="30">
        <v>450</v>
      </c>
      <c r="D24" s="48">
        <v>2.1</v>
      </c>
      <c r="F24" s="49">
        <f t="shared" si="0"/>
        <v>43.715314285714285</v>
      </c>
      <c r="G24" s="30">
        <f t="shared" si="1"/>
        <v>9</v>
      </c>
      <c r="H24" s="30">
        <f t="shared" si="2"/>
        <v>650</v>
      </c>
      <c r="I24" s="30">
        <f t="shared" si="3"/>
        <v>14500</v>
      </c>
    </row>
    <row r="25" spans="2:12" x14ac:dyDescent="0.25">
      <c r="B25" s="30">
        <v>20</v>
      </c>
      <c r="C25" s="30">
        <v>350</v>
      </c>
      <c r="D25" s="48">
        <v>1</v>
      </c>
      <c r="F25" s="49">
        <f t="shared" si="0"/>
        <v>45.125485714285709</v>
      </c>
      <c r="G25" s="30">
        <f t="shared" si="1"/>
        <v>6</v>
      </c>
      <c r="H25" s="30">
        <f t="shared" si="2"/>
        <v>800</v>
      </c>
      <c r="I25" s="30">
        <f t="shared" si="3"/>
        <v>15300</v>
      </c>
    </row>
    <row r="26" spans="2:12" x14ac:dyDescent="0.25">
      <c r="B26" s="30">
        <v>21</v>
      </c>
      <c r="C26" s="30">
        <v>700</v>
      </c>
      <c r="D26" s="48">
        <v>66.0822</v>
      </c>
      <c r="F26" s="49">
        <f t="shared" si="0"/>
        <v>46.065600000000003</v>
      </c>
      <c r="G26" s="30">
        <f t="shared" si="1"/>
        <v>26</v>
      </c>
      <c r="H26" s="30">
        <f t="shared" si="2"/>
        <v>250</v>
      </c>
      <c r="I26" s="30">
        <f t="shared" si="3"/>
        <v>15550</v>
      </c>
    </row>
    <row r="27" spans="2:12" x14ac:dyDescent="0.25">
      <c r="B27" s="30">
        <v>22</v>
      </c>
      <c r="C27" s="30">
        <v>350</v>
      </c>
      <c r="D27" s="48">
        <v>67.179000000000002</v>
      </c>
      <c r="F27" s="49">
        <f t="shared" si="0"/>
        <v>46.535657142857147</v>
      </c>
      <c r="G27" s="30">
        <f t="shared" si="1"/>
        <v>7</v>
      </c>
      <c r="H27" s="30">
        <f t="shared" si="2"/>
        <v>600</v>
      </c>
      <c r="I27" s="30">
        <f t="shared" si="3"/>
        <v>16150</v>
      </c>
    </row>
    <row r="28" spans="2:12" x14ac:dyDescent="0.25">
      <c r="B28" s="30">
        <v>23</v>
      </c>
      <c r="C28" s="30">
        <v>600</v>
      </c>
      <c r="D28" s="48">
        <v>65.808000000000007</v>
      </c>
      <c r="F28" s="49">
        <f t="shared" si="0"/>
        <v>48.259200000000007</v>
      </c>
      <c r="G28" s="30">
        <f t="shared" si="1"/>
        <v>42</v>
      </c>
      <c r="H28" s="30">
        <f t="shared" si="2"/>
        <v>250</v>
      </c>
      <c r="I28" s="30">
        <f t="shared" si="3"/>
        <v>16400</v>
      </c>
    </row>
    <row r="29" spans="2:12" x14ac:dyDescent="0.25">
      <c r="B29" s="30">
        <v>24</v>
      </c>
      <c r="C29" s="30">
        <v>100</v>
      </c>
      <c r="D29" s="48">
        <v>76.775999999999996</v>
      </c>
      <c r="F29" s="49">
        <f t="shared" si="0"/>
        <v>49.356000000000002</v>
      </c>
      <c r="G29" s="30">
        <f t="shared" si="1"/>
        <v>10</v>
      </c>
      <c r="H29" s="30">
        <f t="shared" si="2"/>
        <v>700</v>
      </c>
      <c r="I29" s="30">
        <f t="shared" si="3"/>
        <v>17100</v>
      </c>
    </row>
    <row r="30" spans="2:12" x14ac:dyDescent="0.25">
      <c r="B30" s="30">
        <v>25</v>
      </c>
      <c r="C30" s="30">
        <v>250</v>
      </c>
      <c r="D30" s="48">
        <v>67.727400000000003</v>
      </c>
      <c r="F30" s="49">
        <f t="shared" si="0"/>
        <v>49.356000000000002</v>
      </c>
      <c r="G30" s="30">
        <f t="shared" si="1"/>
        <v>10</v>
      </c>
      <c r="H30" s="30">
        <f t="shared" si="2"/>
        <v>700</v>
      </c>
      <c r="I30" s="30">
        <f t="shared" si="3"/>
        <v>17800</v>
      </c>
    </row>
    <row r="31" spans="2:12" x14ac:dyDescent="0.25">
      <c r="B31" s="30">
        <v>26</v>
      </c>
      <c r="C31" s="30">
        <v>250</v>
      </c>
      <c r="D31" s="48">
        <v>46.065600000000003</v>
      </c>
      <c r="F31" s="49">
        <f t="shared" si="0"/>
        <v>52.176342857142856</v>
      </c>
      <c r="G31" s="30">
        <f t="shared" si="1"/>
        <v>12</v>
      </c>
      <c r="H31" s="30">
        <f t="shared" si="2"/>
        <v>650</v>
      </c>
      <c r="I31" s="30">
        <f t="shared" si="3"/>
        <v>18450</v>
      </c>
    </row>
    <row r="32" spans="2:12" x14ac:dyDescent="0.25">
      <c r="B32" s="30">
        <v>27</v>
      </c>
      <c r="C32" s="30">
        <v>100</v>
      </c>
      <c r="D32" s="48">
        <v>69.646799999999999</v>
      </c>
      <c r="F32" s="49">
        <f t="shared" si="0"/>
        <v>52.6464</v>
      </c>
      <c r="G32" s="30">
        <f t="shared" si="1"/>
        <v>38</v>
      </c>
      <c r="H32" s="30">
        <f t="shared" si="2"/>
        <v>250</v>
      </c>
      <c r="I32" s="30">
        <f t="shared" si="3"/>
        <v>18700</v>
      </c>
    </row>
    <row r="33" spans="2:9" x14ac:dyDescent="0.25">
      <c r="B33" s="30">
        <v>28</v>
      </c>
      <c r="C33" s="30">
        <v>300</v>
      </c>
      <c r="D33" s="48">
        <v>59.227199999999996</v>
      </c>
      <c r="F33" s="49">
        <f t="shared" si="0"/>
        <v>52.881428571428565</v>
      </c>
      <c r="G33" s="30">
        <f t="shared" si="1"/>
        <v>13</v>
      </c>
      <c r="H33" s="30">
        <f t="shared" si="2"/>
        <v>400</v>
      </c>
      <c r="I33" s="30">
        <f t="shared" si="3"/>
        <v>19100</v>
      </c>
    </row>
    <row r="34" spans="2:9" x14ac:dyDescent="0.25">
      <c r="B34" s="30">
        <v>29</v>
      </c>
      <c r="C34" s="30">
        <v>225</v>
      </c>
      <c r="D34" s="48">
        <v>60.323999999999998</v>
      </c>
      <c r="F34" s="49">
        <f t="shared" si="0"/>
        <v>53.586514285714287</v>
      </c>
      <c r="G34" s="30">
        <f t="shared" si="1"/>
        <v>14</v>
      </c>
      <c r="H34" s="30">
        <f t="shared" si="2"/>
        <v>500</v>
      </c>
      <c r="I34" s="30">
        <f t="shared" si="3"/>
        <v>19600</v>
      </c>
    </row>
    <row r="35" spans="2:9" x14ac:dyDescent="0.25">
      <c r="B35" s="30">
        <v>30</v>
      </c>
      <c r="C35" s="30">
        <v>700</v>
      </c>
      <c r="D35" s="48">
        <v>64.711199999999991</v>
      </c>
      <c r="F35" s="49">
        <f t="shared" si="0"/>
        <v>53.743200000000002</v>
      </c>
      <c r="G35" s="30">
        <f t="shared" si="1"/>
        <v>45</v>
      </c>
      <c r="H35" s="30">
        <f t="shared" si="2"/>
        <v>250</v>
      </c>
      <c r="I35" s="30">
        <f t="shared" si="3"/>
        <v>19850</v>
      </c>
    </row>
    <row r="36" spans="2:9" x14ac:dyDescent="0.25">
      <c r="B36" s="30">
        <v>31</v>
      </c>
      <c r="C36" s="30">
        <v>150</v>
      </c>
      <c r="D36" s="48">
        <v>68.275800000000004</v>
      </c>
      <c r="F36" s="49">
        <f t="shared" si="0"/>
        <v>57.0336</v>
      </c>
      <c r="G36" s="30">
        <f t="shared" si="1"/>
        <v>33</v>
      </c>
      <c r="H36" s="30">
        <f t="shared" si="2"/>
        <v>250</v>
      </c>
      <c r="I36" s="30">
        <f t="shared" si="3"/>
        <v>20100</v>
      </c>
    </row>
    <row r="37" spans="2:9" x14ac:dyDescent="0.25">
      <c r="B37" s="30">
        <v>32</v>
      </c>
      <c r="C37" s="30">
        <v>650</v>
      </c>
      <c r="D37" s="48">
        <v>66.356400000000008</v>
      </c>
      <c r="F37" s="49">
        <f t="shared" si="0"/>
        <v>59.227199999999996</v>
      </c>
      <c r="G37" s="30">
        <f t="shared" si="1"/>
        <v>28</v>
      </c>
      <c r="H37" s="30">
        <f t="shared" si="2"/>
        <v>300</v>
      </c>
      <c r="I37" s="30">
        <f t="shared" si="3"/>
        <v>20400</v>
      </c>
    </row>
    <row r="38" spans="2:9" x14ac:dyDescent="0.25">
      <c r="B38" s="30">
        <v>33</v>
      </c>
      <c r="C38" s="30">
        <v>250</v>
      </c>
      <c r="D38" s="48">
        <v>57.0336</v>
      </c>
      <c r="F38" s="49">
        <f t="shared" si="0"/>
        <v>60.323999999999998</v>
      </c>
      <c r="G38" s="30">
        <f t="shared" si="1"/>
        <v>29</v>
      </c>
      <c r="H38" s="30">
        <f t="shared" si="2"/>
        <v>225</v>
      </c>
      <c r="I38" s="30">
        <f t="shared" si="3"/>
        <v>20625</v>
      </c>
    </row>
    <row r="39" spans="2:9" x14ac:dyDescent="0.25">
      <c r="B39" s="30">
        <v>34</v>
      </c>
      <c r="C39" s="30">
        <v>300</v>
      </c>
      <c r="D39" s="48">
        <v>67.453199999999995</v>
      </c>
      <c r="F39" s="49">
        <f t="shared" si="0"/>
        <v>64.711199999999991</v>
      </c>
      <c r="G39" s="30">
        <f t="shared" si="1"/>
        <v>30</v>
      </c>
      <c r="H39" s="30">
        <f t="shared" si="2"/>
        <v>700</v>
      </c>
      <c r="I39" s="30">
        <f t="shared" si="3"/>
        <v>21325</v>
      </c>
    </row>
    <row r="40" spans="2:9" x14ac:dyDescent="0.25">
      <c r="B40" s="30">
        <v>35</v>
      </c>
      <c r="C40" s="30">
        <v>250</v>
      </c>
      <c r="D40" s="48">
        <v>49.356000000000002</v>
      </c>
      <c r="F40" s="49">
        <f t="shared" si="0"/>
        <v>65.808000000000007</v>
      </c>
      <c r="G40" s="30">
        <f t="shared" si="1"/>
        <v>23</v>
      </c>
      <c r="H40" s="30">
        <f t="shared" si="2"/>
        <v>600</v>
      </c>
      <c r="I40" s="30">
        <f t="shared" si="3"/>
        <v>21925</v>
      </c>
    </row>
    <row r="41" spans="2:9" x14ac:dyDescent="0.25">
      <c r="B41" s="30">
        <v>36</v>
      </c>
      <c r="C41" s="30">
        <v>125</v>
      </c>
      <c r="D41" s="48">
        <v>69.098399999999998</v>
      </c>
      <c r="F41" s="49">
        <f t="shared" si="0"/>
        <v>66.0822</v>
      </c>
      <c r="G41" s="30">
        <f t="shared" si="1"/>
        <v>21</v>
      </c>
      <c r="H41" s="30">
        <f t="shared" si="2"/>
        <v>700</v>
      </c>
      <c r="I41" s="30">
        <f t="shared" si="3"/>
        <v>22625</v>
      </c>
    </row>
    <row r="42" spans="2:9" x14ac:dyDescent="0.25">
      <c r="B42" s="30">
        <v>37</v>
      </c>
      <c r="C42" s="30">
        <v>200</v>
      </c>
      <c r="D42" s="48">
        <v>68.55</v>
      </c>
      <c r="F42" s="49">
        <f t="shared" si="0"/>
        <v>66.356400000000008</v>
      </c>
      <c r="G42" s="30">
        <f t="shared" si="1"/>
        <v>32</v>
      </c>
      <c r="H42" s="30">
        <f t="shared" si="2"/>
        <v>650</v>
      </c>
      <c r="I42" s="30">
        <f t="shared" si="3"/>
        <v>23275</v>
      </c>
    </row>
    <row r="43" spans="2:9" x14ac:dyDescent="0.25">
      <c r="B43" s="30">
        <v>38</v>
      </c>
      <c r="C43" s="30">
        <v>250</v>
      </c>
      <c r="D43" s="48">
        <v>52.6464</v>
      </c>
      <c r="F43" s="49">
        <f t="shared" si="0"/>
        <v>66.630600000000001</v>
      </c>
      <c r="G43" s="30">
        <f t="shared" si="1"/>
        <v>44</v>
      </c>
      <c r="H43" s="30">
        <f t="shared" si="2"/>
        <v>450</v>
      </c>
      <c r="I43" s="30">
        <f t="shared" si="3"/>
        <v>23725</v>
      </c>
    </row>
    <row r="44" spans="2:9" x14ac:dyDescent="0.25">
      <c r="B44" s="30">
        <v>39</v>
      </c>
      <c r="C44" s="30">
        <v>200</v>
      </c>
      <c r="D44" s="48">
        <v>68.00160000000001</v>
      </c>
      <c r="F44" s="49">
        <f t="shared" si="0"/>
        <v>66.904799999999994</v>
      </c>
      <c r="G44" s="30">
        <f t="shared" si="1"/>
        <v>43</v>
      </c>
      <c r="H44" s="30">
        <f t="shared" si="2"/>
        <v>400</v>
      </c>
      <c r="I44" s="30">
        <f t="shared" si="3"/>
        <v>24125</v>
      </c>
    </row>
    <row r="45" spans="2:9" x14ac:dyDescent="0.25">
      <c r="B45" s="30">
        <v>40</v>
      </c>
      <c r="C45" s="30">
        <v>250</v>
      </c>
      <c r="D45" s="48">
        <v>68.824200000000005</v>
      </c>
      <c r="F45" s="49">
        <f t="shared" si="0"/>
        <v>67.179000000000002</v>
      </c>
      <c r="G45" s="30">
        <f t="shared" si="1"/>
        <v>22</v>
      </c>
      <c r="H45" s="30">
        <f t="shared" si="2"/>
        <v>350</v>
      </c>
      <c r="I45" s="30">
        <f t="shared" si="3"/>
        <v>24475</v>
      </c>
    </row>
    <row r="46" spans="2:9" x14ac:dyDescent="0.25">
      <c r="B46" s="30">
        <v>41</v>
      </c>
      <c r="C46" s="30">
        <v>100</v>
      </c>
      <c r="D46" s="48">
        <v>72.388800000000003</v>
      </c>
      <c r="F46" s="49">
        <f t="shared" si="0"/>
        <v>67.453199999999995</v>
      </c>
      <c r="G46" s="30">
        <f t="shared" si="1"/>
        <v>34</v>
      </c>
      <c r="H46" s="30">
        <f t="shared" si="2"/>
        <v>300</v>
      </c>
      <c r="I46" s="30">
        <f t="shared" si="3"/>
        <v>24775</v>
      </c>
    </row>
    <row r="47" spans="2:9" x14ac:dyDescent="0.25">
      <c r="B47" s="30">
        <v>42</v>
      </c>
      <c r="C47" s="30">
        <v>250</v>
      </c>
      <c r="D47" s="48">
        <v>48.259200000000007</v>
      </c>
      <c r="F47" s="49">
        <f t="shared" si="0"/>
        <v>67.727400000000003</v>
      </c>
      <c r="G47" s="30">
        <f t="shared" si="1"/>
        <v>25</v>
      </c>
      <c r="H47" s="30">
        <f t="shared" si="2"/>
        <v>250</v>
      </c>
      <c r="I47" s="30">
        <f t="shared" si="3"/>
        <v>25025</v>
      </c>
    </row>
    <row r="48" spans="2:9" x14ac:dyDescent="0.25">
      <c r="B48" s="30">
        <v>43</v>
      </c>
      <c r="C48" s="30">
        <v>400</v>
      </c>
      <c r="D48" s="48">
        <v>66.904799999999994</v>
      </c>
      <c r="F48" s="49">
        <f t="shared" si="0"/>
        <v>68.00160000000001</v>
      </c>
      <c r="G48" s="30">
        <f t="shared" si="1"/>
        <v>39</v>
      </c>
      <c r="H48" s="30">
        <f t="shared" si="2"/>
        <v>200</v>
      </c>
      <c r="I48" s="30">
        <f t="shared" si="3"/>
        <v>25225</v>
      </c>
    </row>
    <row r="49" spans="2:9" x14ac:dyDescent="0.25">
      <c r="B49" s="30">
        <v>44</v>
      </c>
      <c r="C49" s="30">
        <v>450</v>
      </c>
      <c r="D49" s="48">
        <v>66.630600000000001</v>
      </c>
      <c r="F49" s="49">
        <f t="shared" si="0"/>
        <v>68.275800000000004</v>
      </c>
      <c r="G49" s="30">
        <f t="shared" si="1"/>
        <v>31</v>
      </c>
      <c r="H49" s="30">
        <f t="shared" si="2"/>
        <v>150</v>
      </c>
      <c r="I49" s="30">
        <f t="shared" si="3"/>
        <v>25375</v>
      </c>
    </row>
    <row r="50" spans="2:9" x14ac:dyDescent="0.25">
      <c r="B50" s="30">
        <v>45</v>
      </c>
      <c r="C50" s="30">
        <v>250</v>
      </c>
      <c r="D50" s="48">
        <v>53.743200000000002</v>
      </c>
      <c r="F50" s="49">
        <f t="shared" si="0"/>
        <v>68.55</v>
      </c>
      <c r="G50" s="30">
        <f t="shared" si="1"/>
        <v>37</v>
      </c>
      <c r="H50" s="30">
        <f t="shared" si="2"/>
        <v>200</v>
      </c>
      <c r="I50" s="30">
        <f t="shared" si="3"/>
        <v>25575</v>
      </c>
    </row>
    <row r="51" spans="2:9" x14ac:dyDescent="0.25">
      <c r="B51" s="30">
        <v>46</v>
      </c>
      <c r="C51" s="30">
        <v>1200</v>
      </c>
      <c r="D51" s="48">
        <v>7</v>
      </c>
      <c r="F51" s="49">
        <f t="shared" si="0"/>
        <v>68.824200000000005</v>
      </c>
      <c r="G51" s="30">
        <f t="shared" si="1"/>
        <v>40</v>
      </c>
      <c r="H51" s="30">
        <f t="shared" si="2"/>
        <v>250</v>
      </c>
      <c r="I51" s="30">
        <f t="shared" si="3"/>
        <v>25825</v>
      </c>
    </row>
    <row r="52" spans="2:9" x14ac:dyDescent="0.25">
      <c r="B52" s="30">
        <v>47</v>
      </c>
      <c r="C52" s="30">
        <v>1500</v>
      </c>
      <c r="D52" s="48">
        <v>7.5</v>
      </c>
      <c r="F52" s="49">
        <f t="shared" si="0"/>
        <v>69.098399999999998</v>
      </c>
      <c r="G52" s="30">
        <f t="shared" si="1"/>
        <v>36</v>
      </c>
      <c r="H52" s="30">
        <f t="shared" si="2"/>
        <v>125</v>
      </c>
      <c r="I52" s="30">
        <f t="shared" si="3"/>
        <v>25950</v>
      </c>
    </row>
    <row r="53" spans="2:9" x14ac:dyDescent="0.25">
      <c r="B53" s="30">
        <v>48</v>
      </c>
      <c r="C53" s="30">
        <v>1100</v>
      </c>
      <c r="D53" s="48">
        <v>9</v>
      </c>
      <c r="F53" s="49">
        <f t="shared" si="0"/>
        <v>69.646799999999999</v>
      </c>
      <c r="G53" s="30">
        <f t="shared" si="1"/>
        <v>27</v>
      </c>
      <c r="H53" s="30">
        <f t="shared" si="2"/>
        <v>100</v>
      </c>
      <c r="I53" s="30">
        <f t="shared" si="3"/>
        <v>26050</v>
      </c>
    </row>
    <row r="54" spans="2:9" x14ac:dyDescent="0.25">
      <c r="B54" s="30">
        <v>49</v>
      </c>
      <c r="C54" s="30">
        <v>1400</v>
      </c>
      <c r="D54" s="48">
        <v>9.5</v>
      </c>
      <c r="F54" s="49">
        <f t="shared" si="0"/>
        <v>72.388800000000003</v>
      </c>
      <c r="G54" s="30">
        <f t="shared" si="1"/>
        <v>41</v>
      </c>
      <c r="H54" s="30">
        <f t="shared" si="2"/>
        <v>100</v>
      </c>
      <c r="I54" s="30">
        <f t="shared" si="3"/>
        <v>26150</v>
      </c>
    </row>
    <row r="55" spans="2:9" x14ac:dyDescent="0.25">
      <c r="B55" s="30">
        <v>50</v>
      </c>
      <c r="C55" s="30">
        <v>1500</v>
      </c>
      <c r="D55" s="48">
        <v>11</v>
      </c>
      <c r="F55" s="49">
        <f t="shared" si="0"/>
        <v>76.775999999999996</v>
      </c>
      <c r="G55" s="30">
        <f t="shared" si="1"/>
        <v>24</v>
      </c>
      <c r="H55" s="30">
        <f t="shared" si="2"/>
        <v>100</v>
      </c>
      <c r="I55" s="30">
        <f t="shared" si="3"/>
        <v>26250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D21"/>
  <sheetViews>
    <sheetView workbookViewId="0">
      <selection activeCell="G23" sqref="G23"/>
    </sheetView>
  </sheetViews>
  <sheetFormatPr defaultRowHeight="15" x14ac:dyDescent="0.25"/>
  <cols>
    <col min="1" max="1" width="12.140625" style="21" customWidth="1"/>
    <col min="2" max="3" width="9.7109375" style="21" customWidth="1"/>
    <col min="4" max="4" width="10.7109375" style="21" customWidth="1"/>
    <col min="5" max="16384" width="9.140625" style="21"/>
  </cols>
  <sheetData>
    <row r="1" spans="1:4" x14ac:dyDescent="0.25">
      <c r="A1" s="19" t="s">
        <v>108</v>
      </c>
      <c r="B1" s="20" t="s">
        <v>109</v>
      </c>
      <c r="C1" s="20" t="s">
        <v>110</v>
      </c>
      <c r="D1" s="20" t="s">
        <v>111</v>
      </c>
    </row>
    <row r="2" spans="1:4" x14ac:dyDescent="0.25">
      <c r="A2" s="22">
        <v>40406</v>
      </c>
      <c r="B2" s="23">
        <v>-2.29E-2</v>
      </c>
      <c r="C2" s="23">
        <f>1+B2</f>
        <v>0.97709999999999997</v>
      </c>
      <c r="D2" s="23">
        <f>PRODUCT($C$2:C2)-1</f>
        <v>-2.2900000000000031E-2</v>
      </c>
    </row>
    <row r="3" spans="1:4" x14ac:dyDescent="0.25">
      <c r="A3" s="22">
        <v>40413</v>
      </c>
      <c r="B3" s="23">
        <v>-2.1299999999999999E-2</v>
      </c>
      <c r="C3" s="23">
        <f t="shared" ref="C3:C21" si="0">1+B3</f>
        <v>0.97870000000000001</v>
      </c>
      <c r="D3" s="23">
        <f>PRODUCT($C$2:C3)-1</f>
        <v>-4.3712230000000019E-2</v>
      </c>
    </row>
    <row r="4" spans="1:4" x14ac:dyDescent="0.25">
      <c r="A4" s="22">
        <v>40420</v>
      </c>
      <c r="B4" s="23">
        <v>4.65E-2</v>
      </c>
      <c r="C4" s="23">
        <f t="shared" si="0"/>
        <v>1.0465</v>
      </c>
      <c r="D4" s="23">
        <f>PRODUCT($C$2:C4)-1</f>
        <v>7.5515130499992367E-4</v>
      </c>
    </row>
    <row r="5" spans="1:4" x14ac:dyDescent="0.25">
      <c r="A5" s="22">
        <v>40428</v>
      </c>
      <c r="B5" s="23">
        <v>3.8199999999999998E-2</v>
      </c>
      <c r="C5" s="23">
        <f t="shared" si="0"/>
        <v>1.0382</v>
      </c>
      <c r="D5" s="23">
        <f>PRODUCT($C$2:C5)-1</f>
        <v>3.8983998084850979E-2</v>
      </c>
    </row>
    <row r="6" spans="1:4" x14ac:dyDescent="0.25">
      <c r="A6" s="22">
        <v>40434</v>
      </c>
      <c r="B6" s="23">
        <v>2.6800000000000001E-2</v>
      </c>
      <c r="C6" s="23">
        <f t="shared" si="0"/>
        <v>1.0267999999999999</v>
      </c>
      <c r="D6" s="23">
        <f>PRODUCT($C$2:C6)-1</f>
        <v>6.6828769233524987E-2</v>
      </c>
    </row>
    <row r="7" spans="1:4" x14ac:dyDescent="0.25">
      <c r="A7" s="22">
        <v>40441</v>
      </c>
      <c r="B7" s="23">
        <v>2.2800000000000001E-2</v>
      </c>
      <c r="C7" s="23">
        <f t="shared" si="0"/>
        <v>1.0227999999999999</v>
      </c>
      <c r="D7" s="23">
        <f>PRODUCT($C$2:C7)-1</f>
        <v>9.1152465172049224E-2</v>
      </c>
    </row>
    <row r="8" spans="1:4" x14ac:dyDescent="0.25">
      <c r="A8" s="22">
        <v>40448</v>
      </c>
      <c r="B8" s="23">
        <v>-1.78E-2</v>
      </c>
      <c r="C8" s="23">
        <f t="shared" si="0"/>
        <v>0.98219999999999996</v>
      </c>
      <c r="D8" s="23">
        <f>PRODUCT($C$2:C8)-1</f>
        <v>7.1729951291986671E-2</v>
      </c>
    </row>
    <row r="9" spans="1:4" x14ac:dyDescent="0.25">
      <c r="A9" s="22">
        <v>40455</v>
      </c>
      <c r="B9" s="23">
        <v>4.5999999999999999E-2</v>
      </c>
      <c r="C9" s="23">
        <f t="shared" si="0"/>
        <v>1.046</v>
      </c>
      <c r="D9" s="23">
        <f>PRODUCT($C$2:C9)-1</f>
        <v>0.12102952905141806</v>
      </c>
    </row>
    <row r="10" spans="1:4" x14ac:dyDescent="0.25">
      <c r="A10" s="22">
        <v>40462</v>
      </c>
      <c r="B10" s="23">
        <v>-4.7699999999999999E-2</v>
      </c>
      <c r="C10" s="23">
        <f t="shared" si="0"/>
        <v>0.95230000000000004</v>
      </c>
      <c r="D10" s="23">
        <f>PRODUCT($C$2:C10)-1</f>
        <v>6.755642051566535E-2</v>
      </c>
    </row>
    <row r="11" spans="1:4" x14ac:dyDescent="0.25">
      <c r="A11" s="22">
        <v>40469</v>
      </c>
      <c r="B11" s="23">
        <v>-1.4999999999999999E-2</v>
      </c>
      <c r="C11" s="23">
        <f t="shared" si="0"/>
        <v>0.98499999999999999</v>
      </c>
      <c r="D11" s="23">
        <f>PRODUCT($C$2:C11)-1</f>
        <v>5.1543074207930362E-2</v>
      </c>
    </row>
    <row r="12" spans="1:4" x14ac:dyDescent="0.25">
      <c r="A12" s="22">
        <v>40476</v>
      </c>
      <c r="B12" s="23">
        <v>-2E-3</v>
      </c>
      <c r="C12" s="23">
        <f t="shared" si="0"/>
        <v>0.998</v>
      </c>
      <c r="D12" s="23">
        <f>PRODUCT($C$2:C12)-1</f>
        <v>4.9439988059514439E-2</v>
      </c>
    </row>
    <row r="13" spans="1:4" x14ac:dyDescent="0.25">
      <c r="A13" s="22">
        <v>40483</v>
      </c>
      <c r="B13" s="23">
        <v>4.3700000000000003E-2</v>
      </c>
      <c r="C13" s="23">
        <f t="shared" si="0"/>
        <v>1.0437000000000001</v>
      </c>
      <c r="D13" s="23">
        <f>PRODUCT($C$2:C13)-1</f>
        <v>9.5300515537715347E-2</v>
      </c>
    </row>
    <row r="14" spans="1:4" x14ac:dyDescent="0.25">
      <c r="A14" s="22">
        <v>40490</v>
      </c>
      <c r="B14" s="23">
        <v>-2.86E-2</v>
      </c>
      <c r="C14" s="23">
        <f t="shared" si="0"/>
        <v>0.97140000000000004</v>
      </c>
      <c r="D14" s="23">
        <f>PRODUCT($C$2:C14)-1</f>
        <v>6.3974920793336665E-2</v>
      </c>
    </row>
    <row r="15" spans="1:4" x14ac:dyDescent="0.25">
      <c r="A15" s="22">
        <v>40497</v>
      </c>
      <c r="B15" s="23">
        <v>-2E-3</v>
      </c>
      <c r="C15" s="23">
        <f t="shared" si="0"/>
        <v>0.998</v>
      </c>
      <c r="D15" s="23">
        <f>PRODUCT($C$2:C15)-1</f>
        <v>6.1846970951749958E-2</v>
      </c>
    </row>
    <row r="16" spans="1:4" x14ac:dyDescent="0.25">
      <c r="A16" s="22">
        <v>40504</v>
      </c>
      <c r="B16" s="23">
        <v>-2.5499999999999998E-2</v>
      </c>
      <c r="C16" s="23">
        <f t="shared" si="0"/>
        <v>0.97450000000000003</v>
      </c>
      <c r="D16" s="23">
        <f>PRODUCT($C$2:C16)-1</f>
        <v>3.4769873192480372E-2</v>
      </c>
    </row>
    <row r="17" spans="1:4" x14ac:dyDescent="0.25">
      <c r="A17" s="22">
        <v>40511</v>
      </c>
      <c r="B17" s="23">
        <v>6.1800000000000001E-2</v>
      </c>
      <c r="C17" s="23">
        <f t="shared" si="0"/>
        <v>1.0618000000000001</v>
      </c>
      <c r="D17" s="23">
        <f>PRODUCT($C$2:C17)-1</f>
        <v>9.8718651355775844E-2</v>
      </c>
    </row>
    <row r="18" spans="1:4" x14ac:dyDescent="0.25">
      <c r="A18" s="22">
        <v>40518</v>
      </c>
      <c r="B18" s="23">
        <v>5.6300000000000003E-2</v>
      </c>
      <c r="C18" s="23">
        <f t="shared" si="0"/>
        <v>1.0563</v>
      </c>
      <c r="D18" s="23">
        <f>PRODUCT($C$2:C18)-1</f>
        <v>0.16057651142710605</v>
      </c>
    </row>
    <row r="19" spans="1:4" x14ac:dyDescent="0.25">
      <c r="A19" s="22">
        <v>40525</v>
      </c>
      <c r="B19" s="23">
        <v>-1.1999999999999999E-3</v>
      </c>
      <c r="C19" s="23">
        <f t="shared" si="0"/>
        <v>0.99880000000000002</v>
      </c>
      <c r="D19" s="23">
        <f>PRODUCT($C$2:C19)-1</f>
        <v>0.15918381961339345</v>
      </c>
    </row>
    <row r="20" spans="1:4" x14ac:dyDescent="0.25">
      <c r="A20" s="22">
        <v>40532</v>
      </c>
      <c r="B20" s="23">
        <v>2.7E-2</v>
      </c>
      <c r="C20" s="23">
        <f t="shared" si="0"/>
        <v>1.0269999999999999</v>
      </c>
      <c r="D20" s="23">
        <f>PRODUCT($C$2:C20)-1</f>
        <v>0.19048178274295502</v>
      </c>
    </row>
    <row r="21" spans="1:4" x14ac:dyDescent="0.25">
      <c r="A21" s="22">
        <v>40539</v>
      </c>
      <c r="B21" s="23">
        <v>1.4E-2</v>
      </c>
      <c r="C21" s="23">
        <f t="shared" si="0"/>
        <v>1.014</v>
      </c>
      <c r="D21" s="23">
        <f>PRODUCT($C$2:C21)-1</f>
        <v>0.2071485277013565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tabSelected="1" topLeftCell="A2" zoomScale="90" zoomScaleNormal="90" workbookViewId="0">
      <selection activeCell="K29" sqref="K29"/>
    </sheetView>
  </sheetViews>
  <sheetFormatPr defaultColWidth="9.140625" defaultRowHeight="15" x14ac:dyDescent="0.25"/>
  <cols>
    <col min="1" max="1" width="26.140625" style="2" bestFit="1" customWidth="1"/>
    <col min="2" max="2" width="24.85546875" style="2" customWidth="1"/>
    <col min="3" max="7" width="13.5703125" style="2" customWidth="1"/>
    <col min="8" max="13" width="13.7109375" style="2" customWidth="1"/>
    <col min="14" max="16384" width="9.140625" style="2"/>
  </cols>
  <sheetData>
    <row r="1" spans="1:7" x14ac:dyDescent="0.25">
      <c r="A1" s="4" t="s">
        <v>0</v>
      </c>
    </row>
    <row r="2" spans="1:7" x14ac:dyDescent="0.25">
      <c r="A2" s="4"/>
    </row>
    <row r="3" spans="1:7" x14ac:dyDescent="0.25">
      <c r="A3" s="4" t="s">
        <v>1</v>
      </c>
      <c r="B3" s="4" t="s">
        <v>7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</row>
    <row r="4" spans="1:7" x14ac:dyDescent="0.25">
      <c r="A4" s="2" t="s">
        <v>2</v>
      </c>
      <c r="C4" s="6">
        <v>80</v>
      </c>
    </row>
    <row r="5" spans="1:7" x14ac:dyDescent="0.25">
      <c r="A5" s="2" t="s">
        <v>3</v>
      </c>
      <c r="C5" s="7">
        <v>180000</v>
      </c>
    </row>
    <row r="6" spans="1:7" x14ac:dyDescent="0.25">
      <c r="A6" s="2" t="s">
        <v>4</v>
      </c>
      <c r="B6" s="8">
        <v>0.05</v>
      </c>
      <c r="C6" s="6">
        <v>15</v>
      </c>
      <c r="D6" s="9">
        <f>C6*(1+$B$6)</f>
        <v>15.75</v>
      </c>
      <c r="E6" s="9">
        <f>D6*(1+$B$6)</f>
        <v>16.537500000000001</v>
      </c>
      <c r="F6" s="9">
        <f>E6*(1+$B$6)</f>
        <v>17.364375000000003</v>
      </c>
      <c r="G6" s="9">
        <f>F6*(1+$B$6)</f>
        <v>18.232593750000003</v>
      </c>
    </row>
    <row r="7" spans="1:7" x14ac:dyDescent="0.25">
      <c r="A7" s="2" t="s">
        <v>5</v>
      </c>
      <c r="B7" s="8">
        <v>0.06</v>
      </c>
      <c r="C7" s="6">
        <v>1.2</v>
      </c>
      <c r="D7" s="9">
        <f>C7*(1+$B$7)</f>
        <v>1.272</v>
      </c>
      <c r="E7" s="9">
        <f>D7*(1+$B$7)</f>
        <v>1.3483200000000002</v>
      </c>
      <c r="F7" s="9">
        <f>E7*(1+$B$7)</f>
        <v>1.4292192000000004</v>
      </c>
      <c r="G7" s="9">
        <f>F7*(1+$B$7)</f>
        <v>1.5149723520000005</v>
      </c>
    </row>
    <row r="8" spans="1:7" x14ac:dyDescent="0.25">
      <c r="A8" s="2" t="s">
        <v>6</v>
      </c>
      <c r="B8" s="8">
        <v>-0.04</v>
      </c>
      <c r="C8" s="10">
        <v>0.3</v>
      </c>
      <c r="D8" s="9">
        <f>C8+$B$8</f>
        <v>0.26</v>
      </c>
      <c r="E8" s="9">
        <f>D8+$B$8</f>
        <v>0.22</v>
      </c>
      <c r="F8" s="9">
        <f>E8+$B$8</f>
        <v>0.18</v>
      </c>
      <c r="G8" s="9">
        <f>F8+$B$8</f>
        <v>0.13999999999999999</v>
      </c>
    </row>
    <row r="9" spans="1:7" x14ac:dyDescent="0.25">
      <c r="A9" s="2" t="s">
        <v>12</v>
      </c>
      <c r="C9" s="8">
        <v>0.85</v>
      </c>
    </row>
    <row r="10" spans="1:7" x14ac:dyDescent="0.25">
      <c r="A10" s="2" t="s">
        <v>13</v>
      </c>
      <c r="C10" s="8">
        <v>0.12</v>
      </c>
    </row>
    <row r="11" spans="1:7" x14ac:dyDescent="0.25">
      <c r="A11" s="2" t="s">
        <v>18</v>
      </c>
      <c r="C11" s="3">
        <v>12</v>
      </c>
    </row>
    <row r="12" spans="1:7" x14ac:dyDescent="0.25">
      <c r="A12" s="2" t="s">
        <v>15</v>
      </c>
      <c r="C12" s="8">
        <v>0.1</v>
      </c>
    </row>
    <row r="13" spans="1:7" x14ac:dyDescent="0.25">
      <c r="A13" s="4"/>
    </row>
    <row r="14" spans="1:7" x14ac:dyDescent="0.25"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</row>
    <row r="15" spans="1:7" x14ac:dyDescent="0.25">
      <c r="A15" s="4" t="s">
        <v>8</v>
      </c>
    </row>
    <row r="16" spans="1:7" x14ac:dyDescent="0.25">
      <c r="A16" s="4"/>
      <c r="B16" s="2" t="s">
        <v>9</v>
      </c>
      <c r="C16" s="7">
        <f>$C$5*C6*(1-C8)</f>
        <v>1889999.9999999998</v>
      </c>
      <c r="D16" s="7">
        <f>$C$5*D6*(1-D8)</f>
        <v>2097900</v>
      </c>
      <c r="E16" s="7">
        <f>$C$5*E6*(1-E8)</f>
        <v>2321865.0000000005</v>
      </c>
      <c r="F16" s="7">
        <f>$C$5*F6*(1-F8)</f>
        <v>2562981.7500000005</v>
      </c>
      <c r="G16" s="7">
        <f>$C$5*G6*(1-G8)</f>
        <v>2822405.5125000002</v>
      </c>
    </row>
    <row r="17" spans="1:7" x14ac:dyDescent="0.25">
      <c r="A17" s="4"/>
      <c r="B17" s="2" t="s">
        <v>10</v>
      </c>
      <c r="C17" s="7">
        <f>$C$5*C7</f>
        <v>216000</v>
      </c>
      <c r="D17" s="7">
        <f>$C$5*D7</f>
        <v>228960</v>
      </c>
      <c r="E17" s="7">
        <f>$C$5*E7</f>
        <v>242697.60000000003</v>
      </c>
      <c r="F17" s="7">
        <f>$C$5*F7</f>
        <v>257259.45600000006</v>
      </c>
      <c r="G17" s="7">
        <f>$C$5*G7</f>
        <v>272695.02336000011</v>
      </c>
    </row>
    <row r="18" spans="1:7" x14ac:dyDescent="0.25">
      <c r="A18" s="4"/>
      <c r="B18" s="2" t="s">
        <v>11</v>
      </c>
      <c r="C18" s="7">
        <f>C16-C17</f>
        <v>1673999.9999999998</v>
      </c>
      <c r="D18" s="7">
        <f>D16-D17</f>
        <v>1868940</v>
      </c>
      <c r="E18" s="7">
        <f>E16-E17</f>
        <v>2079167.4000000004</v>
      </c>
      <c r="F18" s="7">
        <f>F16-F17</f>
        <v>2305722.2940000002</v>
      </c>
      <c r="G18" s="7">
        <f>G16-G17</f>
        <v>2549710.4891400002</v>
      </c>
    </row>
    <row r="19" spans="1:7" x14ac:dyDescent="0.25">
      <c r="A19" s="4"/>
      <c r="B19" s="2" t="s">
        <v>17</v>
      </c>
      <c r="C19" s="11">
        <f>-12*ISPMT($C$10/12,1,360,$C$9*$C$4*$C$5)</f>
        <v>1464720</v>
      </c>
      <c r="D19" s="11">
        <f>-12*ISPMT($C$10/12,1,360,$C$9*$C$4*$C$5)</f>
        <v>1464720</v>
      </c>
      <c r="E19" s="11">
        <f>-12*ISPMT($C$10/12,1,360,$C$9*$C$4*$C$5)</f>
        <v>1464720</v>
      </c>
      <c r="F19" s="11">
        <f>-12*ISPMT($C$10/12,1,360,$C$9*$C$4*$C$5)</f>
        <v>1464720</v>
      </c>
      <c r="G19" s="11">
        <f>-12*ISPMT($C$10/12,1,360,$C$9*$C$4*$C$5)</f>
        <v>1464720</v>
      </c>
    </row>
    <row r="20" spans="1:7" x14ac:dyDescent="0.25">
      <c r="A20" s="4"/>
      <c r="B20" s="2" t="s">
        <v>14</v>
      </c>
      <c r="C20" s="11">
        <f>C18-C19</f>
        <v>209279.99999999977</v>
      </c>
      <c r="D20" s="11">
        <f>D18-D19</f>
        <v>404220</v>
      </c>
      <c r="E20" s="11">
        <f>E18-E19</f>
        <v>614447.40000000037</v>
      </c>
      <c r="F20" s="11">
        <f>F18-F19</f>
        <v>841002.29400000023</v>
      </c>
      <c r="G20" s="11">
        <f>G18-G19</f>
        <v>1084990.4891400002</v>
      </c>
    </row>
    <row r="21" spans="1:7" x14ac:dyDescent="0.25">
      <c r="A21" s="4"/>
      <c r="C21" s="11"/>
      <c r="D21" s="11"/>
      <c r="E21" s="11"/>
      <c r="F21" s="11"/>
      <c r="G21" s="11"/>
    </row>
    <row r="22" spans="1:7" x14ac:dyDescent="0.25">
      <c r="A22" s="4"/>
      <c r="B22" s="2" t="s">
        <v>22</v>
      </c>
      <c r="C22" s="11">
        <f>(1-C9)*C4*C5</f>
        <v>2160000.0000000005</v>
      </c>
      <c r="D22" s="11"/>
      <c r="E22" s="11"/>
      <c r="F22" s="11"/>
      <c r="G22" s="11"/>
    </row>
    <row r="23" spans="1:7" x14ac:dyDescent="0.25">
      <c r="A23" s="4"/>
      <c r="B23" s="2" t="s">
        <v>19</v>
      </c>
      <c r="C23" s="11"/>
      <c r="D23" s="11"/>
      <c r="E23" s="11"/>
      <c r="F23" s="11"/>
      <c r="G23" s="11">
        <f>C11*G18</f>
        <v>30596525.869680002</v>
      </c>
    </row>
    <row r="24" spans="1:7" x14ac:dyDescent="0.25">
      <c r="A24" s="4"/>
      <c r="B24" s="2" t="s">
        <v>20</v>
      </c>
      <c r="C24" s="11"/>
      <c r="D24" s="11"/>
      <c r="E24" s="11"/>
      <c r="F24" s="11"/>
      <c r="G24" s="11">
        <f>C9*C4*C5</f>
        <v>12240000</v>
      </c>
    </row>
    <row r="25" spans="1:7" x14ac:dyDescent="0.25">
      <c r="A25" s="4"/>
      <c r="B25" s="2" t="s">
        <v>21</v>
      </c>
      <c r="C25" s="11">
        <f>C20</f>
        <v>209279.99999999977</v>
      </c>
      <c r="D25" s="11">
        <f>D20</f>
        <v>404220</v>
      </c>
      <c r="E25" s="11">
        <f>E20</f>
        <v>614447.40000000037</v>
      </c>
      <c r="F25" s="11">
        <f>F20</f>
        <v>841002.29400000023</v>
      </c>
      <c r="G25" s="11">
        <f>G20+G23-G24</f>
        <v>19441516.358820003</v>
      </c>
    </row>
    <row r="26" spans="1:7" x14ac:dyDescent="0.25">
      <c r="A26" s="4"/>
    </row>
    <row r="27" spans="1:7" x14ac:dyDescent="0.25">
      <c r="A27" s="4" t="s">
        <v>16</v>
      </c>
      <c r="B27" s="12">
        <f>NPV(C12,C25:G25)-C22</f>
        <v>11472032.029742127</v>
      </c>
    </row>
    <row r="28" spans="1:7" x14ac:dyDescent="0.25">
      <c r="A28" s="4"/>
      <c r="B28" s="8"/>
    </row>
    <row r="29" spans="1:7" x14ac:dyDescent="0.25">
      <c r="A29" s="4"/>
      <c r="B29" s="11"/>
      <c r="C29" s="11"/>
      <c r="D29" s="11"/>
      <c r="E29" s="11"/>
      <c r="F29" s="11"/>
      <c r="G29" s="11"/>
    </row>
    <row r="30" spans="1:7" x14ac:dyDescent="0.25">
      <c r="B30" s="13"/>
    </row>
  </sheetData>
  <pageMargins left="0.75" right="0.75" top="1" bottom="1" header="0.5" footer="0.5"/>
  <pageSetup orientation="portrait" r:id="rId1"/>
  <headerFooter alignWithMargins="0">
    <oddHeader>Page &amp;P</oddHeader>
    <oddFooter>&amp;L&amp;BThe Tuck School at Dartmouth Confidential&amp;B&amp;C&amp;D&amp;RPage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39"/>
  <sheetViews>
    <sheetView showGridLines="0" showRowColHeaders="0" topLeftCell="A17" workbookViewId="0">
      <selection activeCell="A20" sqref="A20"/>
    </sheetView>
  </sheetViews>
  <sheetFormatPr defaultRowHeight="12.75" x14ac:dyDescent="0.2"/>
  <sheetData>
    <row r="39" spans="15:15" x14ac:dyDescent="0.2">
      <c r="O39" s="4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5"/>
  <sheetViews>
    <sheetView workbookViewId="0"/>
  </sheetViews>
  <sheetFormatPr defaultColWidth="9.140625" defaultRowHeight="15" x14ac:dyDescent="0.25"/>
  <cols>
    <col min="1" max="2" width="9.140625" style="2"/>
    <col min="3" max="5" width="11.7109375" style="2" customWidth="1"/>
    <col min="6" max="16384" width="9.140625" style="2"/>
  </cols>
  <sheetData>
    <row r="4" spans="3:5" x14ac:dyDescent="0.25">
      <c r="C4" s="1" t="s">
        <v>28</v>
      </c>
      <c r="D4" s="1" t="s">
        <v>29</v>
      </c>
      <c r="E4" s="1" t="s">
        <v>30</v>
      </c>
    </row>
    <row r="5" spans="3:5" x14ac:dyDescent="0.25">
      <c r="C5" s="2">
        <v>1995</v>
      </c>
      <c r="D5" s="3">
        <v>56</v>
      </c>
      <c r="E5" s="3">
        <v>600</v>
      </c>
    </row>
    <row r="6" spans="3:5" x14ac:dyDescent="0.25">
      <c r="C6" s="2">
        <v>1996</v>
      </c>
      <c r="D6" s="3">
        <v>56</v>
      </c>
      <c r="E6" s="3">
        <f>E5*(1+0.05)</f>
        <v>630</v>
      </c>
    </row>
    <row r="7" spans="3:5" x14ac:dyDescent="0.25">
      <c r="C7" s="2">
        <v>1997</v>
      </c>
      <c r="D7" s="3">
        <v>59</v>
      </c>
      <c r="E7" s="3">
        <f t="shared" ref="E7:E15" si="0">E6*(1+0.05)</f>
        <v>661.5</v>
      </c>
    </row>
    <row r="8" spans="3:5" x14ac:dyDescent="0.25">
      <c r="C8" s="2">
        <v>1998</v>
      </c>
      <c r="D8" s="3">
        <v>60</v>
      </c>
      <c r="E8" s="3">
        <f t="shared" si="0"/>
        <v>694.57500000000005</v>
      </c>
    </row>
    <row r="9" spans="3:5" x14ac:dyDescent="0.25">
      <c r="C9" s="2">
        <v>1999</v>
      </c>
      <c r="D9" s="3">
        <v>61</v>
      </c>
      <c r="E9" s="3">
        <f t="shared" si="0"/>
        <v>729.30375000000004</v>
      </c>
    </row>
    <row r="10" spans="3:5" x14ac:dyDescent="0.25">
      <c r="C10" s="2">
        <v>2000</v>
      </c>
      <c r="D10" s="3">
        <v>61</v>
      </c>
      <c r="E10" s="3">
        <f t="shared" si="0"/>
        <v>765.76893750000011</v>
      </c>
    </row>
    <row r="11" spans="3:5" x14ac:dyDescent="0.25">
      <c r="C11" s="2">
        <v>2001</v>
      </c>
      <c r="D11" s="3">
        <v>63</v>
      </c>
      <c r="E11" s="3">
        <f t="shared" si="0"/>
        <v>804.0573843750002</v>
      </c>
    </row>
    <row r="12" spans="3:5" x14ac:dyDescent="0.25">
      <c r="C12" s="2">
        <v>2002</v>
      </c>
      <c r="D12" s="3">
        <v>65</v>
      </c>
      <c r="E12" s="3">
        <f t="shared" si="0"/>
        <v>844.26025359375024</v>
      </c>
    </row>
    <row r="13" spans="3:5" x14ac:dyDescent="0.25">
      <c r="C13" s="2">
        <v>2003</v>
      </c>
      <c r="D13" s="3">
        <v>69</v>
      </c>
      <c r="E13" s="3">
        <f t="shared" si="0"/>
        <v>886.47326627343773</v>
      </c>
    </row>
    <row r="14" spans="3:5" x14ac:dyDescent="0.25">
      <c r="C14" s="2">
        <v>2004</v>
      </c>
      <c r="D14" s="3">
        <v>68</v>
      </c>
      <c r="E14" s="3">
        <f t="shared" si="0"/>
        <v>930.79692958710962</v>
      </c>
    </row>
    <row r="15" spans="3:5" x14ac:dyDescent="0.25">
      <c r="C15" s="2">
        <v>2005</v>
      </c>
      <c r="D15" s="3">
        <v>67</v>
      </c>
      <c r="E15" s="3">
        <f t="shared" si="0"/>
        <v>977.33677606646518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5"/>
  <sheetViews>
    <sheetView workbookViewId="0"/>
  </sheetViews>
  <sheetFormatPr defaultColWidth="9.140625" defaultRowHeight="15" x14ac:dyDescent="0.25"/>
  <cols>
    <col min="1" max="2" width="9.140625" style="2"/>
    <col min="3" max="5" width="11.7109375" style="2" customWidth="1"/>
    <col min="6" max="16384" width="9.140625" style="2"/>
  </cols>
  <sheetData>
    <row r="4" spans="3:5" x14ac:dyDescent="0.25">
      <c r="C4" s="1" t="s">
        <v>28</v>
      </c>
      <c r="D4" s="1" t="s">
        <v>29</v>
      </c>
      <c r="E4" s="1" t="s">
        <v>30</v>
      </c>
    </row>
    <row r="5" spans="3:5" x14ac:dyDescent="0.25">
      <c r="C5" s="2">
        <v>1995</v>
      </c>
      <c r="D5" s="3">
        <v>56</v>
      </c>
      <c r="E5" s="3">
        <v>600</v>
      </c>
    </row>
    <row r="6" spans="3:5" x14ac:dyDescent="0.25">
      <c r="C6" s="2">
        <v>1996</v>
      </c>
      <c r="D6" s="3">
        <v>56</v>
      </c>
      <c r="E6" s="3">
        <f>E5*(1+0.05)</f>
        <v>630</v>
      </c>
    </row>
    <row r="7" spans="3:5" x14ac:dyDescent="0.25">
      <c r="C7" s="2">
        <v>1997</v>
      </c>
      <c r="D7" s="3">
        <v>59</v>
      </c>
      <c r="E7" s="3">
        <f t="shared" ref="E7:E15" si="0">E6*(1+0.05)</f>
        <v>661.5</v>
      </c>
    </row>
    <row r="8" spans="3:5" x14ac:dyDescent="0.25">
      <c r="C8" s="2">
        <v>1998</v>
      </c>
      <c r="D8" s="3">
        <v>60</v>
      </c>
      <c r="E8" s="3">
        <f t="shared" si="0"/>
        <v>694.57500000000005</v>
      </c>
    </row>
    <row r="9" spans="3:5" x14ac:dyDescent="0.25">
      <c r="C9" s="2">
        <v>1999</v>
      </c>
      <c r="D9" s="3">
        <v>61</v>
      </c>
      <c r="E9" s="3">
        <f t="shared" si="0"/>
        <v>729.30375000000004</v>
      </c>
    </row>
    <row r="10" spans="3:5" x14ac:dyDescent="0.25">
      <c r="C10" s="2">
        <v>2000</v>
      </c>
      <c r="D10" s="3">
        <v>61</v>
      </c>
      <c r="E10" s="3">
        <f t="shared" si="0"/>
        <v>765.76893750000011</v>
      </c>
    </row>
    <row r="11" spans="3:5" x14ac:dyDescent="0.25">
      <c r="C11" s="2">
        <v>2001</v>
      </c>
      <c r="D11" s="3">
        <v>63</v>
      </c>
      <c r="E11" s="3">
        <f t="shared" si="0"/>
        <v>804.0573843750002</v>
      </c>
    </row>
    <row r="12" spans="3:5" x14ac:dyDescent="0.25">
      <c r="C12" s="2">
        <v>2002</v>
      </c>
      <c r="D12" s="3">
        <v>65</v>
      </c>
      <c r="E12" s="3">
        <f t="shared" si="0"/>
        <v>844.26025359375024</v>
      </c>
    </row>
    <row r="13" spans="3:5" x14ac:dyDescent="0.25">
      <c r="C13" s="2">
        <v>2003</v>
      </c>
      <c r="D13" s="3">
        <v>69</v>
      </c>
      <c r="E13" s="3">
        <f t="shared" si="0"/>
        <v>886.47326627343773</v>
      </c>
    </row>
    <row r="14" spans="3:5" x14ac:dyDescent="0.25">
      <c r="C14" s="2">
        <v>2004</v>
      </c>
      <c r="D14" s="3">
        <v>68</v>
      </c>
      <c r="E14" s="3">
        <f t="shared" si="0"/>
        <v>930.79692958710962</v>
      </c>
    </row>
    <row r="15" spans="3:5" x14ac:dyDescent="0.25">
      <c r="C15" s="2">
        <v>2005</v>
      </c>
      <c r="D15" s="3">
        <v>67</v>
      </c>
      <c r="E15" s="3">
        <f t="shared" si="0"/>
        <v>977.33677606646518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/>
  </sheetViews>
  <sheetFormatPr defaultColWidth="9.140625" defaultRowHeight="15" x14ac:dyDescent="0.25"/>
  <cols>
    <col min="1" max="1" width="9.140625" style="2"/>
    <col min="2" max="4" width="11.7109375" style="2" customWidth="1"/>
    <col min="5" max="16384" width="9.140625" style="2"/>
  </cols>
  <sheetData>
    <row r="2" spans="2:4" x14ac:dyDescent="0.25">
      <c r="B2" s="1" t="s">
        <v>28</v>
      </c>
      <c r="C2" s="1" t="s">
        <v>29</v>
      </c>
      <c r="D2" s="1" t="s">
        <v>30</v>
      </c>
    </row>
    <row r="3" spans="2:4" x14ac:dyDescent="0.25">
      <c r="B3" s="2">
        <v>1995</v>
      </c>
      <c r="C3" s="3">
        <v>56</v>
      </c>
      <c r="D3" s="3">
        <v>600</v>
      </c>
    </row>
    <row r="4" spans="2:4" x14ac:dyDescent="0.25">
      <c r="B4" s="2">
        <v>1996</v>
      </c>
      <c r="C4" s="3">
        <v>56</v>
      </c>
      <c r="D4" s="3">
        <f>D3*(1+0.05)</f>
        <v>630</v>
      </c>
    </row>
    <row r="5" spans="2:4" x14ac:dyDescent="0.25">
      <c r="B5" s="2">
        <v>1997</v>
      </c>
      <c r="C5" s="3">
        <v>59</v>
      </c>
      <c r="D5" s="3">
        <f t="shared" ref="D5:D13" si="0">D4*(1+0.05)</f>
        <v>661.5</v>
      </c>
    </row>
    <row r="6" spans="2:4" x14ac:dyDescent="0.25">
      <c r="B6" s="2">
        <v>1998</v>
      </c>
      <c r="C6" s="3">
        <v>60</v>
      </c>
      <c r="D6" s="3">
        <f t="shared" si="0"/>
        <v>694.57500000000005</v>
      </c>
    </row>
    <row r="7" spans="2:4" x14ac:dyDescent="0.25">
      <c r="B7" s="2">
        <v>1999</v>
      </c>
      <c r="C7" s="3">
        <v>61</v>
      </c>
      <c r="D7" s="3">
        <f t="shared" si="0"/>
        <v>729.30375000000004</v>
      </c>
    </row>
    <row r="8" spans="2:4" x14ac:dyDescent="0.25">
      <c r="B8" s="2">
        <v>2000</v>
      </c>
      <c r="C8" s="3">
        <v>61</v>
      </c>
      <c r="D8" s="3">
        <f t="shared" si="0"/>
        <v>765.76893750000011</v>
      </c>
    </row>
    <row r="9" spans="2:4" x14ac:dyDescent="0.25">
      <c r="B9" s="2">
        <v>2001</v>
      </c>
      <c r="C9" s="3">
        <v>63</v>
      </c>
      <c r="D9" s="3">
        <f t="shared" si="0"/>
        <v>804.0573843750002</v>
      </c>
    </row>
    <row r="10" spans="2:4" x14ac:dyDescent="0.25">
      <c r="B10" s="2">
        <v>2002</v>
      </c>
      <c r="C10" s="3">
        <v>65</v>
      </c>
      <c r="D10" s="3">
        <f t="shared" si="0"/>
        <v>844.26025359375024</v>
      </c>
    </row>
    <row r="11" spans="2:4" x14ac:dyDescent="0.25">
      <c r="B11" s="2">
        <v>2003</v>
      </c>
      <c r="C11" s="3">
        <v>69</v>
      </c>
      <c r="D11" s="3">
        <f t="shared" si="0"/>
        <v>886.47326627343773</v>
      </c>
    </row>
    <row r="12" spans="2:4" x14ac:dyDescent="0.25">
      <c r="B12" s="2">
        <v>2004</v>
      </c>
      <c r="C12" s="3">
        <v>68</v>
      </c>
      <c r="D12" s="3">
        <f t="shared" si="0"/>
        <v>930.79692958710962</v>
      </c>
    </row>
    <row r="13" spans="2:4" x14ac:dyDescent="0.25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/>
  </sheetViews>
  <sheetFormatPr defaultColWidth="9.140625" defaultRowHeight="15" x14ac:dyDescent="0.25"/>
  <cols>
    <col min="1" max="1" width="9.140625" style="2"/>
    <col min="2" max="4" width="11.7109375" style="2" customWidth="1"/>
    <col min="5" max="16384" width="9.140625" style="2"/>
  </cols>
  <sheetData>
    <row r="2" spans="2:4" x14ac:dyDescent="0.25">
      <c r="B2" s="1" t="s">
        <v>28</v>
      </c>
      <c r="C2" s="1" t="s">
        <v>29</v>
      </c>
      <c r="D2" s="1" t="s">
        <v>30</v>
      </c>
    </row>
    <row r="3" spans="2:4" x14ac:dyDescent="0.25">
      <c r="B3" s="2">
        <v>1995</v>
      </c>
      <c r="C3" s="3">
        <v>56</v>
      </c>
      <c r="D3" s="3">
        <v>600</v>
      </c>
    </row>
    <row r="4" spans="2:4" x14ac:dyDescent="0.25">
      <c r="B4" s="2">
        <v>1996</v>
      </c>
      <c r="C4" s="3">
        <v>56</v>
      </c>
      <c r="D4" s="3">
        <f>D3*(1+0.05)</f>
        <v>630</v>
      </c>
    </row>
    <row r="5" spans="2:4" x14ac:dyDescent="0.25">
      <c r="B5" s="2">
        <v>1997</v>
      </c>
      <c r="C5" s="3">
        <v>59</v>
      </c>
      <c r="D5" s="3">
        <f t="shared" ref="D5:D13" si="0">D4*(1+0.05)</f>
        <v>661.5</v>
      </c>
    </row>
    <row r="6" spans="2:4" x14ac:dyDescent="0.25">
      <c r="B6" s="2">
        <v>1998</v>
      </c>
      <c r="C6" s="3">
        <v>60</v>
      </c>
      <c r="D6" s="3">
        <f t="shared" si="0"/>
        <v>694.57500000000005</v>
      </c>
    </row>
    <row r="7" spans="2:4" x14ac:dyDescent="0.25">
      <c r="B7" s="2">
        <v>1999</v>
      </c>
      <c r="C7" s="3">
        <v>61</v>
      </c>
      <c r="D7" s="3">
        <f t="shared" si="0"/>
        <v>729.30375000000004</v>
      </c>
    </row>
    <row r="8" spans="2:4" x14ac:dyDescent="0.25">
      <c r="B8" s="2">
        <v>2000</v>
      </c>
      <c r="C8" s="3">
        <v>61</v>
      </c>
      <c r="D8" s="3">
        <f t="shared" si="0"/>
        <v>765.76893750000011</v>
      </c>
    </row>
    <row r="9" spans="2:4" x14ac:dyDescent="0.25">
      <c r="B9" s="2">
        <v>2001</v>
      </c>
      <c r="C9" s="3">
        <v>63</v>
      </c>
      <c r="D9" s="3">
        <f t="shared" si="0"/>
        <v>804.0573843750002</v>
      </c>
    </row>
    <row r="10" spans="2:4" x14ac:dyDescent="0.25">
      <c r="B10" s="2">
        <v>2002</v>
      </c>
      <c r="C10" s="3">
        <v>65</v>
      </c>
      <c r="D10" s="3">
        <f t="shared" si="0"/>
        <v>844.26025359375024</v>
      </c>
    </row>
    <row r="11" spans="2:4" x14ac:dyDescent="0.25">
      <c r="B11" s="2">
        <v>2003</v>
      </c>
      <c r="C11" s="3">
        <v>69</v>
      </c>
      <c r="D11" s="3">
        <f t="shared" si="0"/>
        <v>886.47326627343773</v>
      </c>
    </row>
    <row r="12" spans="2:4" x14ac:dyDescent="0.25">
      <c r="B12" s="2">
        <v>2004</v>
      </c>
      <c r="C12" s="3">
        <v>68</v>
      </c>
      <c r="D12" s="3">
        <f t="shared" si="0"/>
        <v>930.79692958710962</v>
      </c>
    </row>
    <row r="13" spans="2:4" x14ac:dyDescent="0.25">
      <c r="B13" s="2">
        <v>2005</v>
      </c>
      <c r="C13" s="3">
        <v>67</v>
      </c>
      <c r="D13" s="3">
        <f t="shared" si="0"/>
        <v>977.33677606646518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D49"/>
  <sheetViews>
    <sheetView zoomScale="90" zoomScaleNormal="90" workbookViewId="0">
      <selection activeCell="G17" sqref="G17"/>
    </sheetView>
  </sheetViews>
  <sheetFormatPr defaultRowHeight="12.75" customHeight="1" x14ac:dyDescent="0.2"/>
  <cols>
    <col min="1" max="1" width="9.140625" style="17"/>
    <col min="2" max="4" width="28.7109375" style="14" customWidth="1"/>
    <col min="5" max="16384" width="9.140625" style="17"/>
  </cols>
  <sheetData>
    <row r="1" spans="2:4" s="15" customFormat="1" ht="12.75" customHeight="1" x14ac:dyDescent="0.2">
      <c r="B1" s="14"/>
      <c r="C1" s="14"/>
      <c r="D1" s="14"/>
    </row>
    <row r="2" spans="2:4" ht="12.75" customHeight="1" x14ac:dyDescent="0.2">
      <c r="B2" s="16"/>
      <c r="C2" s="54" t="s">
        <v>31</v>
      </c>
      <c r="D2" s="54"/>
    </row>
    <row r="3" spans="2:4" ht="12.75" customHeight="1" x14ac:dyDescent="0.2">
      <c r="B3" s="16" t="s">
        <v>32</v>
      </c>
      <c r="C3" s="53" t="s">
        <v>33</v>
      </c>
      <c r="D3" s="53"/>
    </row>
    <row r="4" spans="2:4" ht="12.75" customHeight="1" x14ac:dyDescent="0.2">
      <c r="B4" s="16" t="s">
        <v>34</v>
      </c>
      <c r="C4" s="53" t="s">
        <v>35</v>
      </c>
      <c r="D4" s="53"/>
    </row>
    <row r="5" spans="2:4" ht="12.75" customHeight="1" x14ac:dyDescent="0.2">
      <c r="B5" s="16" t="s">
        <v>36</v>
      </c>
      <c r="C5" s="53" t="s">
        <v>37</v>
      </c>
      <c r="D5" s="53"/>
    </row>
    <row r="6" spans="2:4" ht="12.75" customHeight="1" x14ac:dyDescent="0.2">
      <c r="B6" s="16" t="s">
        <v>38</v>
      </c>
      <c r="C6" s="53" t="s">
        <v>39</v>
      </c>
      <c r="D6" s="53"/>
    </row>
    <row r="7" spans="2:4" ht="12.75" customHeight="1" x14ac:dyDescent="0.2">
      <c r="B7" s="16" t="s">
        <v>40</v>
      </c>
      <c r="C7" s="53" t="s">
        <v>41</v>
      </c>
      <c r="D7" s="53"/>
    </row>
    <row r="8" spans="2:4" ht="12.75" customHeight="1" x14ac:dyDescent="0.2">
      <c r="B8" s="16" t="s">
        <v>42</v>
      </c>
      <c r="C8" s="53" t="s">
        <v>43</v>
      </c>
      <c r="D8" s="53"/>
    </row>
    <row r="9" spans="2:4" ht="12.75" customHeight="1" x14ac:dyDescent="0.2">
      <c r="B9" s="16" t="s">
        <v>44</v>
      </c>
      <c r="C9" s="53" t="s">
        <v>45</v>
      </c>
      <c r="D9" s="53"/>
    </row>
    <row r="10" spans="2:4" ht="12.75" customHeight="1" x14ac:dyDescent="0.2">
      <c r="B10" s="16" t="s">
        <v>46</v>
      </c>
      <c r="C10" s="53" t="s">
        <v>47</v>
      </c>
      <c r="D10" s="53"/>
    </row>
    <row r="11" spans="2:4" ht="12.75" customHeight="1" x14ac:dyDescent="0.2">
      <c r="B11" s="16"/>
      <c r="C11" s="54"/>
      <c r="D11" s="54"/>
    </row>
    <row r="12" spans="2:4" ht="12.75" customHeight="1" x14ac:dyDescent="0.2">
      <c r="B12" s="16"/>
      <c r="C12" s="54" t="s">
        <v>48</v>
      </c>
      <c r="D12" s="54"/>
    </row>
    <row r="13" spans="2:4" ht="12.75" customHeight="1" x14ac:dyDescent="0.2">
      <c r="B13" s="16" t="s">
        <v>49</v>
      </c>
      <c r="C13" s="53" t="s">
        <v>50</v>
      </c>
      <c r="D13" s="53"/>
    </row>
    <row r="14" spans="2:4" ht="12.75" customHeight="1" x14ac:dyDescent="0.2">
      <c r="B14" s="16" t="s">
        <v>51</v>
      </c>
      <c r="C14" s="53" t="s">
        <v>52</v>
      </c>
      <c r="D14" s="53"/>
    </row>
    <row r="15" spans="2:4" ht="12.75" customHeight="1" x14ac:dyDescent="0.2">
      <c r="B15" s="16" t="s">
        <v>53</v>
      </c>
      <c r="C15" s="53" t="s">
        <v>54</v>
      </c>
      <c r="D15" s="53"/>
    </row>
    <row r="16" spans="2:4" ht="12.75" customHeight="1" x14ac:dyDescent="0.2">
      <c r="B16" s="16" t="s">
        <v>55</v>
      </c>
      <c r="C16" s="53" t="s">
        <v>56</v>
      </c>
      <c r="D16" s="53"/>
    </row>
    <row r="17" spans="2:4" ht="12.75" customHeight="1" x14ac:dyDescent="0.2">
      <c r="B17" s="16" t="s">
        <v>57</v>
      </c>
      <c r="C17" s="53" t="s">
        <v>58</v>
      </c>
      <c r="D17" s="53"/>
    </row>
    <row r="18" spans="2:4" ht="12.75" customHeight="1" x14ac:dyDescent="0.2">
      <c r="B18" s="16" t="s">
        <v>59</v>
      </c>
      <c r="C18" s="53" t="s">
        <v>60</v>
      </c>
      <c r="D18" s="53"/>
    </row>
    <row r="19" spans="2:4" ht="12.75" customHeight="1" x14ac:dyDescent="0.2">
      <c r="B19" s="16" t="s">
        <v>61</v>
      </c>
      <c r="C19" s="53" t="s">
        <v>62</v>
      </c>
      <c r="D19" s="53"/>
    </row>
    <row r="20" spans="2:4" ht="12.75" customHeight="1" x14ac:dyDescent="0.2">
      <c r="B20" s="16"/>
      <c r="C20" s="54"/>
      <c r="D20" s="54"/>
    </row>
    <row r="21" spans="2:4" ht="12.75" customHeight="1" x14ac:dyDescent="0.2">
      <c r="B21" s="16"/>
      <c r="C21" s="54" t="s">
        <v>63</v>
      </c>
      <c r="D21" s="54"/>
    </row>
    <row r="22" spans="2:4" ht="12.75" customHeight="1" x14ac:dyDescent="0.2">
      <c r="B22" s="16" t="s">
        <v>64</v>
      </c>
      <c r="C22" s="53" t="s">
        <v>65</v>
      </c>
      <c r="D22" s="53"/>
    </row>
    <row r="23" spans="2:4" ht="12.75" customHeight="1" x14ac:dyDescent="0.2">
      <c r="B23" s="16" t="s">
        <v>66</v>
      </c>
      <c r="C23" s="53" t="s">
        <v>67</v>
      </c>
      <c r="D23" s="53"/>
    </row>
    <row r="24" spans="2:4" ht="12.75" customHeight="1" x14ac:dyDescent="0.2">
      <c r="B24" s="16" t="s">
        <v>68</v>
      </c>
      <c r="C24" s="53" t="s">
        <v>69</v>
      </c>
      <c r="D24" s="53"/>
    </row>
    <row r="25" spans="2:4" ht="12.75" customHeight="1" x14ac:dyDescent="0.2">
      <c r="B25" s="16" t="s">
        <v>70</v>
      </c>
      <c r="C25" s="53" t="s">
        <v>71</v>
      </c>
      <c r="D25" s="53"/>
    </row>
    <row r="26" spans="2:4" ht="12.75" customHeight="1" x14ac:dyDescent="0.2">
      <c r="B26" s="16" t="s">
        <v>72</v>
      </c>
      <c r="C26" s="53" t="s">
        <v>73</v>
      </c>
      <c r="D26" s="53"/>
    </row>
    <row r="27" spans="2:4" ht="12.75" customHeight="1" x14ac:dyDescent="0.2">
      <c r="B27" s="16" t="s">
        <v>74</v>
      </c>
      <c r="C27" s="53" t="s">
        <v>75</v>
      </c>
      <c r="D27" s="53"/>
    </row>
    <row r="28" spans="2:4" ht="12.75" customHeight="1" x14ac:dyDescent="0.2">
      <c r="B28" s="16" t="s">
        <v>76</v>
      </c>
      <c r="C28" s="53" t="s">
        <v>77</v>
      </c>
      <c r="D28" s="53"/>
    </row>
    <row r="29" spans="2:4" ht="12.75" customHeight="1" x14ac:dyDescent="0.2">
      <c r="B29" s="16" t="s">
        <v>78</v>
      </c>
      <c r="C29" s="53" t="s">
        <v>79</v>
      </c>
      <c r="D29" s="53"/>
    </row>
    <row r="30" spans="2:4" ht="12.75" customHeight="1" x14ac:dyDescent="0.2">
      <c r="B30" s="16" t="s">
        <v>80</v>
      </c>
      <c r="C30" s="53" t="s">
        <v>81</v>
      </c>
      <c r="D30" s="53"/>
    </row>
    <row r="31" spans="2:4" ht="12.75" customHeight="1" x14ac:dyDescent="0.2">
      <c r="B31" s="16" t="s">
        <v>82</v>
      </c>
      <c r="C31" s="53" t="s">
        <v>83</v>
      </c>
      <c r="D31" s="53"/>
    </row>
    <row r="32" spans="2:4" ht="12.75" customHeight="1" x14ac:dyDescent="0.2">
      <c r="B32" s="16"/>
      <c r="C32" s="54"/>
      <c r="D32" s="54"/>
    </row>
    <row r="33" spans="2:4" ht="12.75" customHeight="1" x14ac:dyDescent="0.2">
      <c r="B33" s="16"/>
      <c r="C33" s="54" t="s">
        <v>84</v>
      </c>
      <c r="D33" s="54"/>
    </row>
    <row r="34" spans="2:4" ht="12.75" customHeight="1" x14ac:dyDescent="0.2">
      <c r="B34" s="16" t="s">
        <v>85</v>
      </c>
      <c r="C34" s="53" t="s">
        <v>86</v>
      </c>
      <c r="D34" s="53"/>
    </row>
    <row r="35" spans="2:4" ht="12.75" customHeight="1" x14ac:dyDescent="0.2">
      <c r="B35" s="16" t="s">
        <v>87</v>
      </c>
      <c r="C35" s="53" t="s">
        <v>88</v>
      </c>
      <c r="D35" s="53"/>
    </row>
    <row r="36" spans="2:4" ht="12.75" customHeight="1" x14ac:dyDescent="0.2">
      <c r="B36" s="16" t="s">
        <v>89</v>
      </c>
      <c r="C36" s="53" t="s">
        <v>90</v>
      </c>
      <c r="D36" s="53"/>
    </row>
    <row r="37" spans="2:4" ht="12.75" customHeight="1" x14ac:dyDescent="0.2">
      <c r="B37" s="16" t="s">
        <v>91</v>
      </c>
      <c r="C37" s="53" t="s">
        <v>92</v>
      </c>
      <c r="D37" s="53"/>
    </row>
    <row r="38" spans="2:4" ht="12.75" customHeight="1" x14ac:dyDescent="0.2">
      <c r="B38" s="16"/>
      <c r="C38" s="53"/>
      <c r="D38" s="53"/>
    </row>
    <row r="39" spans="2:4" ht="12.75" customHeight="1" x14ac:dyDescent="0.2">
      <c r="B39" s="16"/>
      <c r="C39" s="54" t="s">
        <v>93</v>
      </c>
      <c r="D39" s="54"/>
    </row>
    <row r="40" spans="2:4" ht="12.75" customHeight="1" x14ac:dyDescent="0.2">
      <c r="B40" s="16" t="s">
        <v>94</v>
      </c>
      <c r="C40" s="53" t="s">
        <v>95</v>
      </c>
      <c r="D40" s="53"/>
    </row>
    <row r="41" spans="2:4" ht="12.75" customHeight="1" x14ac:dyDescent="0.2">
      <c r="B41" s="16" t="s">
        <v>96</v>
      </c>
      <c r="C41" s="53" t="s">
        <v>97</v>
      </c>
      <c r="D41" s="53"/>
    </row>
    <row r="42" spans="2:4" ht="12.75" customHeight="1" x14ac:dyDescent="0.2">
      <c r="B42" s="16" t="s">
        <v>98</v>
      </c>
      <c r="C42" s="53" t="s">
        <v>99</v>
      </c>
      <c r="D42" s="53"/>
    </row>
    <row r="43" spans="2:4" ht="12.75" customHeight="1" x14ac:dyDescent="0.2">
      <c r="B43" s="16" t="s">
        <v>100</v>
      </c>
      <c r="C43" s="53" t="s">
        <v>101</v>
      </c>
      <c r="D43" s="53"/>
    </row>
    <row r="44" spans="2:4" ht="12.75" customHeight="1" x14ac:dyDescent="0.2">
      <c r="B44" s="16"/>
      <c r="C44" s="54"/>
      <c r="D44" s="54"/>
    </row>
    <row r="45" spans="2:4" ht="12.75" customHeight="1" x14ac:dyDescent="0.2">
      <c r="B45" s="16"/>
      <c r="C45" s="54" t="s">
        <v>102</v>
      </c>
      <c r="D45" s="54"/>
    </row>
    <row r="46" spans="2:4" ht="12.75" customHeight="1" x14ac:dyDescent="0.2">
      <c r="B46" s="16" t="s">
        <v>103</v>
      </c>
      <c r="C46" s="53" t="s">
        <v>104</v>
      </c>
      <c r="D46" s="53"/>
    </row>
    <row r="47" spans="2:4" ht="12.75" customHeight="1" x14ac:dyDescent="0.2">
      <c r="B47" s="16" t="s">
        <v>105</v>
      </c>
      <c r="C47" s="53" t="s">
        <v>106</v>
      </c>
      <c r="D47" s="53"/>
    </row>
    <row r="48" spans="2:4" ht="12.75" customHeight="1" x14ac:dyDescent="0.2">
      <c r="B48" s="16"/>
      <c r="C48" s="55" t="s">
        <v>107</v>
      </c>
      <c r="D48" s="55"/>
    </row>
    <row r="49" spans="2:4" ht="12.75" customHeight="1" x14ac:dyDescent="0.2">
      <c r="B49" s="18"/>
      <c r="C49" s="18"/>
      <c r="D49" s="18"/>
    </row>
  </sheetData>
  <mergeCells count="47">
    <mergeCell ref="C44:D44"/>
    <mergeCell ref="C45:D45"/>
    <mergeCell ref="C46:D46"/>
    <mergeCell ref="C47:D47"/>
    <mergeCell ref="C48:D48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7:D7"/>
    <mergeCell ref="C2:D2"/>
    <mergeCell ref="C3:D3"/>
    <mergeCell ref="C4:D4"/>
    <mergeCell ref="C5:D5"/>
    <mergeCell ref="C6:D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C3" sqref="C3:G3"/>
    </sheetView>
  </sheetViews>
  <sheetFormatPr defaultColWidth="9.140625" defaultRowHeight="15" x14ac:dyDescent="0.25"/>
  <cols>
    <col min="1" max="1" width="26.140625" style="2" bestFit="1" customWidth="1"/>
    <col min="2" max="2" width="24.85546875" style="2" customWidth="1"/>
    <col min="3" max="7" width="13.5703125" style="2" customWidth="1"/>
    <col min="8" max="16384" width="9.140625" style="2"/>
  </cols>
  <sheetData>
    <row r="1" spans="1:7" x14ac:dyDescent="0.25">
      <c r="A1" s="4" t="s">
        <v>0</v>
      </c>
    </row>
    <row r="2" spans="1:7" x14ac:dyDescent="0.25">
      <c r="A2" s="4"/>
    </row>
    <row r="3" spans="1:7" x14ac:dyDescent="0.25">
      <c r="A3" s="4" t="s">
        <v>1</v>
      </c>
      <c r="B3" s="4" t="s">
        <v>7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</row>
    <row r="4" spans="1:7" x14ac:dyDescent="0.25">
      <c r="A4" s="2" t="s">
        <v>2</v>
      </c>
      <c r="C4" s="6">
        <v>80</v>
      </c>
    </row>
    <row r="5" spans="1:7" x14ac:dyDescent="0.25">
      <c r="A5" s="2" t="s">
        <v>3</v>
      </c>
      <c r="C5" s="7">
        <v>180000</v>
      </c>
    </row>
    <row r="6" spans="1:7" x14ac:dyDescent="0.25">
      <c r="A6" s="2" t="s">
        <v>4</v>
      </c>
      <c r="B6" s="8">
        <v>0.05</v>
      </c>
      <c r="C6" s="6">
        <v>15</v>
      </c>
      <c r="D6" s="9">
        <f>C6*(1+$B$6)</f>
        <v>15.75</v>
      </c>
      <c r="E6" s="9">
        <f>D6*(1+$B$6)</f>
        <v>16.537500000000001</v>
      </c>
      <c r="F6" s="9">
        <f>E6*(1+$B$6)</f>
        <v>17.364375000000003</v>
      </c>
      <c r="G6" s="9">
        <f>F6*(1+$B$6)</f>
        <v>18.232593750000003</v>
      </c>
    </row>
    <row r="7" spans="1:7" x14ac:dyDescent="0.25">
      <c r="A7" s="2" t="s">
        <v>5</v>
      </c>
      <c r="B7" s="8">
        <v>0.06</v>
      </c>
      <c r="C7" s="6">
        <v>1.2</v>
      </c>
      <c r="D7" s="9">
        <f>C7*(1+$B$7)</f>
        <v>1.272</v>
      </c>
      <c r="E7" s="9">
        <f>D7*(1+$B$7)</f>
        <v>1.3483200000000002</v>
      </c>
      <c r="F7" s="9">
        <f>E7*(1+$B$7)</f>
        <v>1.4292192000000004</v>
      </c>
      <c r="G7" s="9">
        <f>F7*(1+$B$7)</f>
        <v>1.5149723520000005</v>
      </c>
    </row>
    <row r="8" spans="1:7" x14ac:dyDescent="0.25">
      <c r="A8" s="2" t="s">
        <v>6</v>
      </c>
      <c r="B8" s="8">
        <v>-0.04</v>
      </c>
      <c r="C8" s="10">
        <v>0.3</v>
      </c>
      <c r="D8" s="9">
        <f>C8+$B$8</f>
        <v>0.26</v>
      </c>
      <c r="E8" s="9">
        <f>D8+$B$8</f>
        <v>0.22</v>
      </c>
      <c r="F8" s="9">
        <f>E8+$B$8</f>
        <v>0.18</v>
      </c>
      <c r="G8" s="9">
        <f>F8+$B$8</f>
        <v>0.13999999999999999</v>
      </c>
    </row>
    <row r="9" spans="1:7" x14ac:dyDescent="0.25">
      <c r="A9" s="2" t="s">
        <v>12</v>
      </c>
      <c r="C9" s="8">
        <v>0.85</v>
      </c>
    </row>
    <row r="10" spans="1:7" x14ac:dyDescent="0.25">
      <c r="A10" s="2" t="s">
        <v>13</v>
      </c>
      <c r="C10" s="8">
        <v>0.12</v>
      </c>
    </row>
    <row r="11" spans="1:7" x14ac:dyDescent="0.25">
      <c r="A11" s="2" t="s">
        <v>18</v>
      </c>
      <c r="C11" s="3">
        <v>12</v>
      </c>
    </row>
    <row r="12" spans="1:7" x14ac:dyDescent="0.25">
      <c r="A12" s="2" t="s">
        <v>15</v>
      </c>
      <c r="C12" s="8">
        <v>0.1</v>
      </c>
    </row>
    <row r="13" spans="1:7" x14ac:dyDescent="0.25">
      <c r="A13" s="4"/>
    </row>
    <row r="14" spans="1:7" x14ac:dyDescent="0.25"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</row>
    <row r="15" spans="1:7" x14ac:dyDescent="0.25">
      <c r="A15" s="4" t="s">
        <v>8</v>
      </c>
    </row>
    <row r="16" spans="1:7" x14ac:dyDescent="0.25">
      <c r="A16" s="4"/>
      <c r="B16" s="2" t="s">
        <v>9</v>
      </c>
      <c r="C16" s="7">
        <f>$C$5*C6*(1-C8)</f>
        <v>1889999.9999999998</v>
      </c>
      <c r="D16" s="7">
        <f>$C$5*D6*(1-D8)</f>
        <v>2097900</v>
      </c>
      <c r="E16" s="7">
        <f>$C$5*E6*(1-E8)</f>
        <v>2321865.0000000005</v>
      </c>
      <c r="F16" s="7">
        <f>$C$5*F6*(1-F8)</f>
        <v>2562981.7500000005</v>
      </c>
      <c r="G16" s="7">
        <f>$C$5*G6*(1-G8)</f>
        <v>2822405.5125000002</v>
      </c>
    </row>
    <row r="17" spans="1:7" x14ac:dyDescent="0.25">
      <c r="A17" s="4"/>
      <c r="B17" s="2" t="s">
        <v>10</v>
      </c>
      <c r="C17" s="7">
        <f>$C$5*C7</f>
        <v>216000</v>
      </c>
      <c r="D17" s="7">
        <f>$C$5*D7</f>
        <v>228960</v>
      </c>
      <c r="E17" s="7">
        <f>$C$5*E7</f>
        <v>242697.60000000003</v>
      </c>
      <c r="F17" s="7">
        <f>$C$5*F7</f>
        <v>257259.45600000006</v>
      </c>
      <c r="G17" s="7">
        <f>$C$5*G7</f>
        <v>272695.02336000011</v>
      </c>
    </row>
    <row r="18" spans="1:7" x14ac:dyDescent="0.25">
      <c r="A18" s="4"/>
      <c r="B18" s="2" t="s">
        <v>11</v>
      </c>
      <c r="C18" s="7">
        <f>C16-C17</f>
        <v>1673999.9999999998</v>
      </c>
      <c r="D18" s="7">
        <f>D16-D17</f>
        <v>1868940</v>
      </c>
      <c r="E18" s="7">
        <f>E16-E17</f>
        <v>2079167.4000000004</v>
      </c>
      <c r="F18" s="7">
        <f>F16-F17</f>
        <v>2305722.2940000002</v>
      </c>
      <c r="G18" s="7">
        <f>G16-G17</f>
        <v>2549710.4891400002</v>
      </c>
    </row>
    <row r="19" spans="1:7" x14ac:dyDescent="0.25">
      <c r="A19" s="4"/>
      <c r="B19" s="2" t="s">
        <v>17</v>
      </c>
      <c r="C19" s="11">
        <f>-12*ISPMT($C$10/12,1,360,$C$9*$C$4*$C$5)</f>
        <v>1464720</v>
      </c>
      <c r="D19" s="11">
        <f>-12*ISPMT($C$10/12,1,360,$C$9*$C$4*$C$5)</f>
        <v>1464720</v>
      </c>
      <c r="E19" s="11">
        <f>-12*ISPMT($C$10/12,1,360,$C$9*$C$4*$C$5)</f>
        <v>1464720</v>
      </c>
      <c r="F19" s="11">
        <f>-12*ISPMT($C$10/12,1,360,$C$9*$C$4*$C$5)</f>
        <v>1464720</v>
      </c>
      <c r="G19" s="11">
        <f>-12*ISPMT($C$10/12,1,360,$C$9*$C$4*$C$5)</f>
        <v>1464720</v>
      </c>
    </row>
    <row r="20" spans="1:7" x14ac:dyDescent="0.25">
      <c r="A20" s="4"/>
      <c r="B20" s="2" t="s">
        <v>14</v>
      </c>
      <c r="C20" s="11">
        <f>C18-C19</f>
        <v>209279.99999999977</v>
      </c>
      <c r="D20" s="11">
        <f>D18-D19</f>
        <v>404220</v>
      </c>
      <c r="E20" s="11">
        <f>E18-E19</f>
        <v>614447.40000000037</v>
      </c>
      <c r="F20" s="11">
        <f>F18-F19</f>
        <v>841002.29400000023</v>
      </c>
      <c r="G20" s="11">
        <f>G18-G19</f>
        <v>1084990.4891400002</v>
      </c>
    </row>
    <row r="21" spans="1:7" x14ac:dyDescent="0.25">
      <c r="A21" s="4"/>
      <c r="C21" s="11"/>
      <c r="D21" s="11"/>
      <c r="E21" s="11"/>
      <c r="F21" s="11"/>
      <c r="G21" s="11"/>
    </row>
    <row r="22" spans="1:7" x14ac:dyDescent="0.25">
      <c r="A22" s="4"/>
      <c r="B22" s="2" t="s">
        <v>22</v>
      </c>
      <c r="C22" s="11">
        <f>(1-C9)*C4*C5</f>
        <v>2160000.0000000005</v>
      </c>
      <c r="D22" s="11"/>
      <c r="E22" s="11"/>
      <c r="F22" s="11"/>
      <c r="G22" s="11"/>
    </row>
    <row r="23" spans="1:7" x14ac:dyDescent="0.25">
      <c r="A23" s="4"/>
      <c r="B23" s="2" t="s">
        <v>19</v>
      </c>
      <c r="C23" s="11"/>
      <c r="D23" s="11"/>
      <c r="E23" s="11"/>
      <c r="F23" s="11"/>
      <c r="G23" s="11">
        <f>C11*G18</f>
        <v>30596525.869680002</v>
      </c>
    </row>
    <row r="24" spans="1:7" x14ac:dyDescent="0.25">
      <c r="A24" s="4"/>
      <c r="B24" s="2" t="s">
        <v>20</v>
      </c>
      <c r="C24" s="11"/>
      <c r="D24" s="11"/>
      <c r="E24" s="11"/>
      <c r="F24" s="11"/>
      <c r="G24" s="11">
        <f>C9*C4*C5</f>
        <v>12240000</v>
      </c>
    </row>
    <row r="25" spans="1:7" x14ac:dyDescent="0.25">
      <c r="A25" s="4"/>
      <c r="B25" s="2" t="s">
        <v>21</v>
      </c>
      <c r="C25" s="11">
        <f>C20</f>
        <v>209279.99999999977</v>
      </c>
      <c r="D25" s="11">
        <f>D20</f>
        <v>404220</v>
      </c>
      <c r="E25" s="11">
        <f>E20</f>
        <v>614447.40000000037</v>
      </c>
      <c r="F25" s="11">
        <f>F20</f>
        <v>841002.29400000023</v>
      </c>
      <c r="G25" s="11">
        <f>G20+G23-G24</f>
        <v>19441516.358820003</v>
      </c>
    </row>
    <row r="26" spans="1:7" x14ac:dyDescent="0.25">
      <c r="A26" s="4"/>
    </row>
    <row r="27" spans="1:7" x14ac:dyDescent="0.25">
      <c r="A27" s="4" t="s">
        <v>16</v>
      </c>
      <c r="B27" s="12">
        <f>NPV(C12,C25:G25)-C22</f>
        <v>11472032.029742127</v>
      </c>
    </row>
    <row r="28" spans="1:7" x14ac:dyDescent="0.25">
      <c r="A28" s="4"/>
      <c r="B28" s="8"/>
    </row>
    <row r="29" spans="1:7" x14ac:dyDescent="0.25">
      <c r="A29" s="4"/>
      <c r="B29" s="11"/>
      <c r="C29" s="11"/>
      <c r="D29" s="11"/>
      <c r="E29" s="11"/>
      <c r="F29" s="11"/>
      <c r="G29" s="11"/>
    </row>
    <row r="30" spans="1:7" x14ac:dyDescent="0.25">
      <c r="B30" s="13"/>
    </row>
  </sheetData>
  <pageMargins left="0.75" right="0.75" top="1" bottom="1" header="0.5" footer="0.5"/>
  <pageSetup orientation="portrait" r:id="rId1"/>
  <headerFooter alignWithMargins="0">
    <oddHeader>Page &amp;P</oddHeader>
    <oddFooter>&amp;L&amp;BThe Tuck School at Dartmouth Confidential&amp;B&amp;C&amp;D&amp;RPage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CB_DATA_</vt:lpstr>
      <vt:lpstr>A1.1</vt:lpstr>
      <vt:lpstr>A1.2</vt:lpstr>
      <vt:lpstr>A1.15</vt:lpstr>
      <vt:lpstr>A1.17</vt:lpstr>
      <vt:lpstr>A1.18</vt:lpstr>
      <vt:lpstr>A1.19</vt:lpstr>
      <vt:lpstr>A1.22</vt:lpstr>
      <vt:lpstr>A1.23</vt:lpstr>
      <vt:lpstr>A1.25</vt:lpstr>
      <vt:lpstr>A1.26</vt:lpstr>
      <vt:lpstr>A1.27</vt:lpstr>
      <vt:lpstr>A2.4</vt:lpstr>
      <vt:lpstr>A1.25!Building_cost</vt:lpstr>
      <vt:lpstr>A1.25!Cost_of_Capital</vt:lpstr>
      <vt:lpstr>A1.25!Down_payment__at_time_0</vt:lpstr>
      <vt:lpstr>A1.25!End_of_year_cash_flows</vt:lpstr>
      <vt:lpstr>A1.25!Mortgage_rate</vt:lpstr>
      <vt:lpstr>A1.25!Operating_expense</vt:lpstr>
      <vt:lpstr>A1.25!Operating_expense_growth</vt:lpstr>
      <vt:lpstr>A1.25!Percent_financed</vt:lpstr>
      <vt:lpstr>A1.25!Rent</vt:lpstr>
      <vt:lpstr>A1.25!Rent_growth</vt:lpstr>
      <vt:lpstr>A1.25!Sale_multiple</vt:lpstr>
      <vt:lpstr>A1.25!Size</vt:lpstr>
      <vt:lpstr>A1.25!Vacancy</vt:lpstr>
      <vt:lpstr>A1.25!Vacancy_growth</vt:lpstr>
    </vt:vector>
  </TitlesOfParts>
  <Company>Dartmouth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Baker, Kenneth R.</cp:lastModifiedBy>
  <cp:lastPrinted>2016-02-02T22:25:08Z</cp:lastPrinted>
  <dcterms:created xsi:type="dcterms:W3CDTF">2003-03-25T21:21:14Z</dcterms:created>
  <dcterms:modified xsi:type="dcterms:W3CDTF">2016-02-12T20:55:09Z</dcterms:modified>
</cp:coreProperties>
</file>